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saysandiego-my.sharepoint.com/personal/lkoria_saysandiego_org/Documents/"/>
    </mc:Choice>
  </mc:AlternateContent>
  <xr:revisionPtr revIDLastSave="13" documentId="8_{3F3EC46D-D8C6-4074-B915-20BEF86D6037}" xr6:coauthVersionLast="41" xr6:coauthVersionMax="41" xr10:uidLastSave="{37036E2B-0C42-4724-B4D5-214E27251303}"/>
  <bookViews>
    <workbookView xWindow="-120" yWindow="-120" windowWidth="29040" windowHeight="15840" xr2:uid="{00000000-000D-0000-FFFF-FFFF00000000}"/>
  </bookViews>
  <sheets>
    <sheet name="What's my Flex Fee" sheetId="4" r:id="rId1"/>
    <sheet name="Fee Estimator (SMI)" sheetId="3" state="hidden" r:id="rId2"/>
    <sheet name="Fee Estimator (FPL)" sheetId="2" state="hidden" r:id="rId3"/>
    <sheet name="Fee Estimator (old)" sheetId="1" state="hidden" r:id="rId4"/>
  </sheets>
  <definedNames>
    <definedName name="_xlnm.Print_Area" localSheetId="0">'What''s my Flex Fee'!$B$17:$G$38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 i="4" l="1"/>
  <c r="O5" i="4"/>
  <c r="Q8" i="4" l="1"/>
  <c r="F20" i="4" l="1"/>
  <c r="F21" i="4"/>
  <c r="F22" i="4"/>
  <c r="F19" i="4" l="1"/>
  <c r="F23" i="4" l="1"/>
  <c r="F24" i="4" s="1"/>
  <c r="L12" i="4"/>
  <c r="L11" i="4"/>
  <c r="L10" i="4"/>
  <c r="L9" i="4"/>
  <c r="L8" i="4"/>
  <c r="L13" i="4" s="1"/>
  <c r="L7" i="4"/>
  <c r="L6" i="4"/>
  <c r="O9" i="4" l="1"/>
  <c r="Q9" i="4"/>
  <c r="Q10" i="4" s="1"/>
  <c r="Q11" i="4" s="1"/>
  <c r="O8" i="4"/>
  <c r="L11" i="3"/>
  <c r="L10" i="3"/>
  <c r="L9" i="3"/>
  <c r="L8" i="3"/>
  <c r="L7" i="3"/>
  <c r="L6" i="3"/>
  <c r="L5" i="3"/>
  <c r="L12" i="3"/>
  <c r="O9" i="3" s="1"/>
  <c r="O4" i="3"/>
  <c r="O8" i="3" s="1"/>
  <c r="O10" i="4" l="1"/>
  <c r="O11" i="4" s="1"/>
  <c r="O13" i="4" s="1"/>
  <c r="E14" i="4" s="1"/>
  <c r="E12" i="4" s="1"/>
  <c r="O10" i="3"/>
  <c r="O11" i="3" s="1"/>
  <c r="O13" i="3" s="1"/>
  <c r="B9" i="3" s="1"/>
  <c r="D9" i="3" l="1"/>
  <c r="O4" i="2" l="1"/>
  <c r="O7" i="2" l="1"/>
  <c r="I17" i="2" l="1"/>
  <c r="I18" i="2"/>
  <c r="I13" i="2"/>
  <c r="I11" i="2" s="1"/>
  <c r="I16" i="2"/>
  <c r="I15" i="2" s="1"/>
  <c r="I12" i="2" l="1"/>
  <c r="I14" i="2"/>
  <c r="L13" i="2"/>
  <c r="O8" i="2" s="1"/>
  <c r="O9" i="2" s="1"/>
  <c r="O10" i="2" s="1"/>
  <c r="O12" i="2" l="1"/>
  <c r="B9" i="2" s="1"/>
  <c r="D9" i="2"/>
  <c r="D18" i="1"/>
  <c r="C18" i="1" s="1"/>
  <c r="J15" i="1"/>
  <c r="L15" i="1" s="1"/>
  <c r="M15" i="1" s="1"/>
  <c r="J14" i="1"/>
  <c r="L14" i="1" s="1"/>
  <c r="M14" i="1" s="1"/>
  <c r="C14" i="1"/>
  <c r="C17" i="1" s="1"/>
  <c r="J13" i="1"/>
  <c r="L13" i="1" s="1"/>
  <c r="M13" i="1" s="1"/>
  <c r="J12" i="1"/>
  <c r="L12" i="1" s="1"/>
  <c r="M12" i="1" s="1"/>
  <c r="J11" i="1"/>
  <c r="L11" i="1" s="1"/>
  <c r="M11" i="1" s="1"/>
  <c r="J10" i="1"/>
  <c r="L10" i="1" s="1"/>
  <c r="M10" i="1" s="1"/>
  <c r="J9" i="1"/>
  <c r="L9" i="1" s="1"/>
  <c r="M9" i="1" s="1"/>
  <c r="J8" i="1"/>
  <c r="L8" i="1" s="1"/>
  <c r="M8" i="1" s="1"/>
  <c r="J7" i="1"/>
  <c r="L7" i="1" s="1"/>
  <c r="M7" i="1" s="1"/>
  <c r="J6" i="1"/>
  <c r="L6" i="1" s="1"/>
  <c r="M6" i="1" s="1"/>
  <c r="J5" i="1"/>
  <c r="L5" i="1" s="1"/>
  <c r="M5" i="1" s="1"/>
  <c r="J4" i="1"/>
  <c r="L4" i="1" s="1"/>
  <c r="M4" i="1" s="1"/>
  <c r="C19" i="1" l="1"/>
  <c r="C20" i="1" s="1"/>
  <c r="C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Huici</author>
  </authors>
  <commentList>
    <comment ref="O5" authorId="0" shapeId="0" xr:uid="{00000000-0006-0000-0200-000001000000}">
      <text>
        <r>
          <rPr>
            <b/>
            <sz val="9"/>
            <color indexed="81"/>
            <rFont val="Tahoma"/>
            <family val="2"/>
          </rPr>
          <t>Martin Huici:</t>
        </r>
        <r>
          <rPr>
            <sz val="9"/>
            <color indexed="81"/>
            <rFont val="Tahoma"/>
            <family val="2"/>
          </rPr>
          <t xml:space="preserve">
Should we set this at 353% FPL?
Household of 2 adults, 1 infant, 1 preschooler with a Self-Sufficiency Standard gross income of $88,616 (353% FPL) (MIT living wage calculator)</t>
        </r>
      </text>
    </comment>
  </commentList>
</comments>
</file>

<file path=xl/sharedStrings.xml><?xml version="1.0" encoding="utf-8"?>
<sst xmlns="http://schemas.openxmlformats.org/spreadsheetml/2006/main" count="249" uniqueCount="147">
  <si>
    <t>MaxP</t>
  </si>
  <si>
    <t>MinP (factor)</t>
  </si>
  <si>
    <t>MinP</t>
  </si>
  <si>
    <t>FPL</t>
  </si>
  <si>
    <t>RMP</t>
  </si>
  <si>
    <t>AP</t>
  </si>
  <si>
    <t>Enrollment Codes</t>
  </si>
  <si>
    <t>* Complete 1 per child</t>
  </si>
  <si>
    <t>INF 2/73</t>
  </si>
  <si>
    <t>Infant. Tuesday and Thursday. 7 am to 3 pm</t>
  </si>
  <si>
    <t>INF 2/95</t>
  </si>
  <si>
    <t>Infant. Tuesday and Thursday. 9 am to 5 pm</t>
  </si>
  <si>
    <t>INF 3/73</t>
  </si>
  <si>
    <t>Infant. Monday, Wednesday, Friday. 7 am to 3 pm</t>
  </si>
  <si>
    <t>Who would you like to enroll?</t>
  </si>
  <si>
    <t>PS 5/76</t>
  </si>
  <si>
    <t>(see codes)</t>
  </si>
  <si>
    <t>INF 3/95</t>
  </si>
  <si>
    <t>Infant. Monday, Wednesday, Friday. 9 am to 5 pm</t>
  </si>
  <si>
    <t>INF 5/73</t>
  </si>
  <si>
    <t>Infant. Monday through Friday. 7 am to 3 pm</t>
  </si>
  <si>
    <t>What's your gross ANNUAL household income?</t>
  </si>
  <si>
    <t>INF 5/95</t>
  </si>
  <si>
    <t>(pre-tax income from all sources from all household members)</t>
  </si>
  <si>
    <t>Infant. Monday through Friday. 9 am to 5 pm</t>
  </si>
  <si>
    <t>PS 2/73</t>
  </si>
  <si>
    <t>Preschooler. Tuesday and Thursday. 7 am to 3 pm</t>
  </si>
  <si>
    <t>How many people live in your household?</t>
  </si>
  <si>
    <t>PS 2/76</t>
  </si>
  <si>
    <t>Preschooler. Tuesday and Thursday. 7 am to 6 pm</t>
  </si>
  <si>
    <t>PS 3/73</t>
  </si>
  <si>
    <t>Preschooler. Monday, Wednesday, Friday. 7 am to 3 pm</t>
  </si>
  <si>
    <t>PS 3/76</t>
  </si>
  <si>
    <t>Preschooler. Monday, Wednesday, Friday. 7 am to 6 pm</t>
  </si>
  <si>
    <t>MaxP (HIDDEN)</t>
  </si>
  <si>
    <t>PS 5/73</t>
  </si>
  <si>
    <t>MinP (factor) (HIDDEN)</t>
  </si>
  <si>
    <t>MinP (HIDDEN)</t>
  </si>
  <si>
    <t>% FPL (HIDDEN)</t>
  </si>
  <si>
    <t>RMP (HIDDEN)</t>
  </si>
  <si>
    <t>AP (HIDDEN)</t>
  </si>
  <si>
    <t>DISCOUNT (HIDDEN)</t>
  </si>
  <si>
    <t>Preschooler. Monday through Friday. 7 am to 3 pm</t>
  </si>
  <si>
    <t>Preschooler. Monday through Friday. 7 am to 6 pm</t>
  </si>
  <si>
    <t xml:space="preserve">Your estimated monthly fee is...  </t>
  </si>
  <si>
    <t>** Subject to income verification</t>
  </si>
  <si>
    <t>HH Size</t>
  </si>
  <si>
    <t>100% FPL</t>
  </si>
  <si>
    <t>(include all adults and all children)</t>
  </si>
  <si>
    <t>(see codes on the right)</t>
  </si>
  <si>
    <r>
      <rPr>
        <b/>
        <sz val="42"/>
        <color rgb="FFF7921E"/>
        <rFont val="Gill Sans MT"/>
        <family val="2"/>
      </rPr>
      <t xml:space="preserve">Fee Estimator: </t>
    </r>
    <r>
      <rPr>
        <b/>
        <sz val="28"/>
        <color rgb="FFF7921E"/>
        <rFont val="Gill Sans MT"/>
        <family val="2"/>
      </rPr>
      <t>Viewridge Early Childhood Center</t>
    </r>
  </si>
  <si>
    <r>
      <t>MIN</t>
    </r>
    <r>
      <rPr>
        <b/>
        <vertAlign val="subscript"/>
        <sz val="11"/>
        <color theme="1"/>
        <rFont val="Gill Sans MT"/>
        <family val="2"/>
      </rPr>
      <t>FPL</t>
    </r>
  </si>
  <si>
    <r>
      <t>MIN</t>
    </r>
    <r>
      <rPr>
        <b/>
        <vertAlign val="subscript"/>
        <sz val="16"/>
        <color theme="1"/>
        <rFont val="Gill Sans MT"/>
        <family val="2"/>
      </rPr>
      <t xml:space="preserve">FPL </t>
    </r>
    <r>
      <rPr>
        <b/>
        <sz val="16"/>
        <color theme="1"/>
        <rFont val="Gill Sans MT"/>
        <family val="2"/>
      </rPr>
      <t>(HIDDEN)</t>
    </r>
  </si>
  <si>
    <t>INF 2D</t>
  </si>
  <si>
    <t>INF 3D</t>
  </si>
  <si>
    <t>INF 5D</t>
  </si>
  <si>
    <t>PS 2D</t>
  </si>
  <si>
    <t>PS 3D</t>
  </si>
  <si>
    <t>PS 5D</t>
  </si>
  <si>
    <t>Fee Estimator</t>
  </si>
  <si>
    <t>Option</t>
  </si>
  <si>
    <r>
      <t>PRICE</t>
    </r>
    <r>
      <rPr>
        <b/>
        <i/>
        <vertAlign val="subscript"/>
        <sz val="11"/>
        <color theme="1"/>
        <rFont val="Calibri Light"/>
        <family val="2"/>
        <scheme val="major"/>
      </rPr>
      <t>MAX</t>
    </r>
  </si>
  <si>
    <r>
      <t>LIMIT</t>
    </r>
    <r>
      <rPr>
        <b/>
        <i/>
        <vertAlign val="subscript"/>
        <sz val="11"/>
        <color theme="1"/>
        <rFont val="Calibri Light"/>
        <family val="2"/>
        <scheme val="major"/>
      </rPr>
      <t>FPL</t>
    </r>
  </si>
  <si>
    <r>
      <t>PROG</t>
    </r>
    <r>
      <rPr>
        <b/>
        <i/>
        <vertAlign val="subscript"/>
        <sz val="11"/>
        <color theme="1"/>
        <rFont val="Calibri Light"/>
        <family val="2"/>
        <scheme val="major"/>
      </rPr>
      <t>FACTOR</t>
    </r>
  </si>
  <si>
    <r>
      <t>PRICE</t>
    </r>
    <r>
      <rPr>
        <b/>
        <i/>
        <vertAlign val="subscript"/>
        <sz val="11"/>
        <color theme="1"/>
        <rFont val="Calibri Light"/>
        <family val="2"/>
        <scheme val="major"/>
      </rPr>
      <t>MIN</t>
    </r>
  </si>
  <si>
    <r>
      <t>PRICE</t>
    </r>
    <r>
      <rPr>
        <b/>
        <i/>
        <vertAlign val="subscript"/>
        <sz val="11"/>
        <color theme="1"/>
        <rFont val="Calibri Light"/>
        <family val="2"/>
        <scheme val="major"/>
      </rPr>
      <t>RAW</t>
    </r>
  </si>
  <si>
    <r>
      <t>PRICE</t>
    </r>
    <r>
      <rPr>
        <b/>
        <i/>
        <vertAlign val="subscript"/>
        <sz val="11"/>
        <color theme="1"/>
        <rFont val="Calibri Light"/>
        <family val="2"/>
        <scheme val="major"/>
      </rPr>
      <t>ACTUAL</t>
    </r>
  </si>
  <si>
    <t>DISCOUNT (set at TDC)</t>
  </si>
  <si>
    <t>100% FPL given HH size</t>
  </si>
  <si>
    <r>
      <t>PRICE</t>
    </r>
    <r>
      <rPr>
        <b/>
        <vertAlign val="subscript"/>
        <sz val="14"/>
        <color theme="1"/>
        <rFont val="Calibri Light"/>
        <family val="2"/>
        <scheme val="major"/>
      </rPr>
      <t>MAX</t>
    </r>
    <r>
      <rPr>
        <b/>
        <sz val="14"/>
        <color theme="1"/>
        <rFont val="Calibri Light"/>
        <family val="2"/>
        <scheme val="major"/>
      </rPr>
      <t xml:space="preserve"> for all options</t>
    </r>
  </si>
  <si>
    <t>Estimated Monthly Fee</t>
  </si>
  <si>
    <t>Table 2</t>
  </si>
  <si>
    <t>Table 1</t>
  </si>
  <si>
    <r>
      <t>PRICE</t>
    </r>
    <r>
      <rPr>
        <b/>
        <i/>
        <vertAlign val="subscript"/>
        <sz val="11"/>
        <color theme="1"/>
        <rFont val="Calibri Light"/>
        <family val="2"/>
        <scheme val="major"/>
      </rPr>
      <t xml:space="preserve">MAX
</t>
    </r>
    <r>
      <rPr>
        <i/>
        <vertAlign val="subscript"/>
        <sz val="11"/>
        <color theme="1"/>
        <rFont val="Calibri Light"/>
        <family val="2"/>
        <scheme val="major"/>
      </rPr>
      <t>(from user input &amp; Table 1)</t>
    </r>
  </si>
  <si>
    <r>
      <t>FPL</t>
    </r>
    <r>
      <rPr>
        <b/>
        <i/>
        <vertAlign val="subscript"/>
        <sz val="11"/>
        <color theme="1"/>
        <rFont val="Calibri Light"/>
        <family val="2"/>
        <scheme val="major"/>
      </rPr>
      <t xml:space="preserve">HH
</t>
    </r>
    <r>
      <rPr>
        <i/>
        <vertAlign val="subscript"/>
        <sz val="11"/>
        <color theme="1"/>
        <rFont val="Calibri Light"/>
        <family val="2"/>
        <scheme val="major"/>
      </rPr>
      <t>(from user input &amp; Table 2)</t>
    </r>
  </si>
  <si>
    <t>Which Option would you like?</t>
  </si>
  <si>
    <t>PS 2D EXT1</t>
  </si>
  <si>
    <t>PS 2D EXT2</t>
  </si>
  <si>
    <t>PS 2D EXT3</t>
  </si>
  <si>
    <t>PS 3D EXT1</t>
  </si>
  <si>
    <t>PS 3D EXT2</t>
  </si>
  <si>
    <t>PS 3D EXT3</t>
  </si>
  <si>
    <t>PS 5D EXT1</t>
  </si>
  <si>
    <t>PS 5D EXT2</t>
  </si>
  <si>
    <t>PS 5D EXT3</t>
  </si>
  <si>
    <t>Fee Estimator: Clum Early Childhood Center</t>
  </si>
  <si>
    <t>(see codes in Table 1)</t>
  </si>
  <si>
    <t>Meaning</t>
  </si>
  <si>
    <t>Infant, 8am to 4pm, Tuesday and Thursday</t>
  </si>
  <si>
    <t>Infant, 8am to 4pm, Monday, Wednesday, and Friday</t>
  </si>
  <si>
    <t>Infant, 8am to 4pm, Monday through Friday</t>
  </si>
  <si>
    <t>Preschooler, 8am to 4pm, Tuesday and Thursday</t>
  </si>
  <si>
    <t>Preschooler, 8am to 4pm, Monday, Wednesday, and Friday</t>
  </si>
  <si>
    <t>Preschooler, 8am to 4pm, Monday through Friday</t>
  </si>
  <si>
    <t>Preschooler, 4pm to 5pm, Tuesday and Thursday</t>
  </si>
  <si>
    <t>Preschooler, 4pm to 6pm, Tuesday and Thursday</t>
  </si>
  <si>
    <t>Preschooler, 4pm to 7pm, Tuesday and Thursday</t>
  </si>
  <si>
    <t>Preschooler, 4pm to 5pm, Monday, Wednesday, and Friday</t>
  </si>
  <si>
    <t>Preschooler, 4pm to 6pm, Monday, Wednesday, and Friday</t>
  </si>
  <si>
    <t>Preschooler, 4pm to 7pm, Monday, Wednesday, and Friday</t>
  </si>
  <si>
    <t xml:space="preserve">Your estimated monthly fee is between   </t>
  </si>
  <si>
    <t>and</t>
  </si>
  <si>
    <t>Table 3</t>
  </si>
  <si>
    <t>100% SMI given HH size</t>
  </si>
  <si>
    <t>100% SMI</t>
  </si>
  <si>
    <r>
      <t>SMI</t>
    </r>
    <r>
      <rPr>
        <b/>
        <i/>
        <vertAlign val="subscript"/>
        <sz val="11"/>
        <color theme="1"/>
        <rFont val="Calibri Light"/>
        <family val="2"/>
        <scheme val="major"/>
      </rPr>
      <t>HIGH</t>
    </r>
  </si>
  <si>
    <r>
      <t>SMI</t>
    </r>
    <r>
      <rPr>
        <b/>
        <i/>
        <vertAlign val="subscript"/>
        <sz val="11"/>
        <color theme="1"/>
        <rFont val="Calibri Light"/>
        <family val="2"/>
        <scheme val="major"/>
      </rPr>
      <t>LOW</t>
    </r>
  </si>
  <si>
    <r>
      <t>SMI</t>
    </r>
    <r>
      <rPr>
        <b/>
        <i/>
        <vertAlign val="subscript"/>
        <sz val="11"/>
        <color theme="1"/>
        <rFont val="Calibri Light"/>
        <family val="2"/>
        <scheme val="major"/>
      </rPr>
      <t xml:space="preserve">HH
</t>
    </r>
    <r>
      <rPr>
        <i/>
        <vertAlign val="subscript"/>
        <sz val="11"/>
        <color theme="1"/>
        <rFont val="Calibri Light"/>
        <family val="2"/>
        <scheme val="major"/>
      </rPr>
      <t>(from user input &amp; Table 2)</t>
    </r>
  </si>
  <si>
    <t>FlexFee</t>
  </si>
  <si>
    <r>
      <t>PRICE</t>
    </r>
    <r>
      <rPr>
        <b/>
        <i/>
        <vertAlign val="subscript"/>
        <sz val="11"/>
        <color theme="1"/>
        <rFont val="Calibri Light"/>
        <family val="2"/>
        <scheme val="major"/>
      </rPr>
      <t>ACTUAL w/TDC</t>
    </r>
  </si>
  <si>
    <t>Call us to see if you qualify for additional discounts!</t>
  </si>
  <si>
    <t>Flex Fee</t>
  </si>
  <si>
    <t>Total Discount</t>
  </si>
  <si>
    <t>Estimated Fee</t>
  </si>
  <si>
    <t>Work Sheet</t>
  </si>
  <si>
    <t>Total Monthly Fee</t>
  </si>
  <si>
    <r>
      <t xml:space="preserve">What's your ANNUAL gross household income?
</t>
    </r>
    <r>
      <rPr>
        <b/>
        <sz val="14"/>
        <color rgb="FF00AECA"/>
        <rFont val="Calibri Light"/>
        <family val="2"/>
        <scheme val="major"/>
      </rPr>
      <t>(pre-tax income from all sources from all household members)</t>
    </r>
  </si>
  <si>
    <r>
      <t xml:space="preserve">How many people live in your household?
</t>
    </r>
    <r>
      <rPr>
        <b/>
        <sz val="14"/>
        <color rgb="FF00AECA"/>
        <rFont val="Calibri Light"/>
        <family val="2"/>
        <scheme val="major"/>
      </rPr>
      <t>(include all adults and all children)</t>
    </r>
  </si>
  <si>
    <t>Nuts &amp; Bolts (disregard)</t>
  </si>
  <si>
    <t>Child #</t>
  </si>
  <si>
    <r>
      <t>PRICE</t>
    </r>
    <r>
      <rPr>
        <b/>
        <i/>
        <vertAlign val="subscript"/>
        <sz val="11"/>
        <color theme="1"/>
        <rFont val="Calibri Light"/>
        <family val="2"/>
        <scheme val="major"/>
      </rPr>
      <t>ACTUAL
Option</t>
    </r>
  </si>
  <si>
    <t>Option Fee Estimator</t>
  </si>
  <si>
    <t>Extended Fee Estimator</t>
  </si>
  <si>
    <r>
      <t>PRICE</t>
    </r>
    <r>
      <rPr>
        <b/>
        <i/>
        <vertAlign val="subscript"/>
        <sz val="11"/>
        <color theme="1"/>
        <rFont val="Calibri Light"/>
        <family val="2"/>
        <scheme val="major"/>
      </rPr>
      <t>ACTUAL
TOTAL</t>
    </r>
  </si>
  <si>
    <t>This does not apply to me</t>
  </si>
  <si>
    <t>Scholarships</t>
  </si>
  <si>
    <r>
      <t xml:space="preserve">Your </t>
    </r>
    <r>
      <rPr>
        <b/>
        <sz val="20"/>
        <color theme="1"/>
        <rFont val="Calibri Light"/>
        <family val="2"/>
        <scheme val="major"/>
      </rPr>
      <t>estimated</t>
    </r>
    <r>
      <rPr>
        <sz val="20"/>
        <color theme="1"/>
        <rFont val="Calibri Light"/>
        <family val="2"/>
        <scheme val="major"/>
      </rPr>
      <t xml:space="preserve"> monthly Flex Fee is
</t>
    </r>
    <r>
      <rPr>
        <b/>
        <sz val="14"/>
        <color rgb="FF00AECA"/>
        <rFont val="Calibri Light"/>
        <family val="2"/>
        <scheme val="major"/>
      </rPr>
      <t>** Subject to income verification</t>
    </r>
  </si>
  <si>
    <r>
      <t xml:space="preserve">Your </t>
    </r>
    <r>
      <rPr>
        <b/>
        <sz val="20"/>
        <color theme="1"/>
        <rFont val="Calibri Light"/>
        <family val="2"/>
        <scheme val="major"/>
      </rPr>
      <t>estimated</t>
    </r>
    <r>
      <rPr>
        <sz val="20"/>
        <color theme="1"/>
        <rFont val="Calibri Light"/>
        <family val="2"/>
        <scheme val="major"/>
      </rPr>
      <t xml:space="preserve"> monthly scholarship</t>
    </r>
  </si>
  <si>
    <t>Preschooler: 8am to 4pm (Tuesday and Thursday)</t>
  </si>
  <si>
    <t>Infant: 8am to 4pm (Tuesday and Thursday)</t>
  </si>
  <si>
    <t>Infant: 8am to 4pm (Monday, Wednesday, and Friday)</t>
  </si>
  <si>
    <t>Infant: 8am to 4pm (Monday through Friday)</t>
  </si>
  <si>
    <t>Preschooler: 8am to 4pm (Monday, Wednesday, and Friday)</t>
  </si>
  <si>
    <t>Preschooler: 8am to 4pm (Monday through Friday)</t>
  </si>
  <si>
    <t>Preschooler: 4pm to 5pm (Tuesday and Thursday)</t>
  </si>
  <si>
    <t>Preschooler: 4pm to 6pm (Tuesday and Thursday)</t>
  </si>
  <si>
    <t>Preschooler: 4pm to 5pm (Monday, Wednesday, and Friday)</t>
  </si>
  <si>
    <t>Preschooler: 4pm to 6pm (Monday, Wednesday, and Friday)</t>
  </si>
  <si>
    <t>Preschooler: 4pm to 5pm (Monday through Friday)</t>
  </si>
  <si>
    <t>Preschooler: 4pm to 6pm (Monday through Friday)</t>
  </si>
  <si>
    <r>
      <t xml:space="preserve">Would you like extended care for your preschooler?
</t>
    </r>
    <r>
      <rPr>
        <b/>
        <sz val="14"/>
        <color rgb="FF00AECA"/>
        <rFont val="Calibri Light"/>
        <family val="2"/>
        <scheme val="major"/>
      </rPr>
      <t>(for infants, select "This does not apply to me")</t>
    </r>
  </si>
  <si>
    <t>Average Family Savings (off of maximum price)</t>
  </si>
  <si>
    <t>Discounts Available</t>
  </si>
  <si>
    <r>
      <t xml:space="preserve">What type of care would you like?
</t>
    </r>
    <r>
      <rPr>
        <b/>
        <sz val="14"/>
        <color rgb="FF00AECA"/>
        <rFont val="Calibri Light"/>
        <family val="2"/>
        <scheme val="major"/>
      </rPr>
      <t>(complete 1 per child)</t>
    </r>
  </si>
  <si>
    <r>
      <t xml:space="preserve">
</t>
    </r>
    <r>
      <rPr>
        <b/>
        <sz val="14"/>
        <color theme="1"/>
        <rFont val="Calibri Light"/>
        <family val="2"/>
        <scheme val="major"/>
      </rPr>
      <t>SAY Staff = 10%
Military = 10%
Sibling = 20% on all less expensive siblings</t>
    </r>
    <r>
      <rPr>
        <sz val="14"/>
        <color theme="1"/>
        <rFont val="Calibri Light"/>
        <family val="2"/>
        <scheme val="major"/>
      </rPr>
      <t xml:space="preserve">
There is a Total Discount Cap (TDC) of 10% for each child. That is, discounts cannot be combined to obtain more than a 10% discount beyond the Flex Fee. The sole exception is made for less expensive siblings (who benefit from a Sibling discount of 20%. The TDC for less expensive siblings is 20%).
</t>
    </r>
    <r>
      <rPr>
        <b/>
        <sz val="14"/>
        <color theme="1"/>
        <rFont val="Calibri Light"/>
        <family val="2"/>
        <scheme val="major"/>
      </rPr>
      <t>The application of the Flex Fee and discounts is done by child, one at a time:</t>
    </r>
    <r>
      <rPr>
        <sz val="14"/>
        <color theme="1"/>
        <rFont val="Calibri Light"/>
        <family val="2"/>
        <scheme val="major"/>
      </rPr>
      <t xml:space="preserve">
1. First, the Flex Fee is determined by the household’s income and size, combined with the PRICEMAX of the enrollment option chosen by the household for the child in question (automatic).
2. Second, discounts of up to a TDC of 10% (or 20% for less expensive siblings) are applied to the Flex Fee (not to the PRICEMAX of the enrollment option chosen).
</t>
    </r>
  </si>
  <si>
    <r>
      <t xml:space="preserve">What's my Flex Fee?
</t>
    </r>
    <r>
      <rPr>
        <b/>
        <i/>
        <sz val="24"/>
        <color rgb="FFF7921E"/>
        <rFont val="Calibri Light"/>
        <family val="2"/>
        <scheme val="major"/>
      </rPr>
      <t>Clum Early Childhood Center</t>
    </r>
  </si>
  <si>
    <r>
      <t xml:space="preserve">Range of fees for each enrollment option </t>
    </r>
    <r>
      <rPr>
        <b/>
        <i/>
        <sz val="20"/>
        <color rgb="FFFF0000"/>
        <rFont val="Calibri Light"/>
        <family val="2"/>
        <scheme val="major"/>
      </rPr>
      <t>(for reference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</si>
</sst>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quot;$&quot;#,##0"/>
  </numFmts>
  <fonts count="48" x14ac:knownFonts="1">
    <font>
      <sz val="11"/>
      <color theme="1"/>
      <name val="Calibri"/>
      <family val="2"/>
      <scheme val="minor"/>
    </font>
    <font>
      <sz val="11"/>
      <color theme="1"/>
      <name val="Gill Sans MT"/>
      <family val="2"/>
    </font>
    <font>
      <b/>
      <sz val="36"/>
      <color rgb="FFF7921E"/>
      <name val="Gill Sans MT"/>
      <family val="2"/>
    </font>
    <font>
      <b/>
      <sz val="42"/>
      <color rgb="FFF7921E"/>
      <name val="Gill Sans MT"/>
      <family val="2"/>
    </font>
    <font>
      <b/>
      <sz val="28"/>
      <color rgb="FFF7921E"/>
      <name val="Gill Sans MT"/>
      <family val="2"/>
    </font>
    <font>
      <b/>
      <sz val="11"/>
      <color theme="1"/>
      <name val="Gill Sans MT"/>
      <family val="2"/>
    </font>
    <font>
      <b/>
      <vertAlign val="subscript"/>
      <sz val="11"/>
      <color theme="1"/>
      <name val="Gill Sans MT"/>
      <family val="2"/>
    </font>
    <font>
      <b/>
      <sz val="20"/>
      <color theme="1"/>
      <name val="Gill Sans MT"/>
      <family val="2"/>
    </font>
    <font>
      <sz val="16"/>
      <color theme="1"/>
      <name val="Gill Sans MT"/>
      <family val="2"/>
    </font>
    <font>
      <sz val="16"/>
      <color rgb="FF000000"/>
      <name val="Gill Sans MT"/>
      <family val="2"/>
    </font>
    <font>
      <sz val="20"/>
      <color theme="1"/>
      <name val="Gill Sans MT"/>
      <family val="2"/>
    </font>
    <font>
      <i/>
      <sz val="14"/>
      <color theme="1"/>
      <name val="Gill Sans MT"/>
      <family val="2"/>
    </font>
    <font>
      <b/>
      <sz val="16"/>
      <color theme="1"/>
      <name val="Gill Sans MT"/>
      <family val="2"/>
    </font>
    <font>
      <b/>
      <vertAlign val="subscript"/>
      <sz val="16"/>
      <color theme="1"/>
      <name val="Gill Sans MT"/>
      <family val="2"/>
    </font>
    <font>
      <b/>
      <sz val="26"/>
      <color theme="1"/>
      <name val="Gill Sans MT"/>
      <family val="2"/>
    </font>
    <font>
      <b/>
      <sz val="44"/>
      <color rgb="FFF7921E"/>
      <name val="Gill Sans MT"/>
      <family val="2"/>
    </font>
    <font>
      <b/>
      <sz val="14"/>
      <color rgb="FFF7921E"/>
      <name val="Gill Sans MT"/>
      <family val="2"/>
    </font>
    <font>
      <sz val="11"/>
      <color theme="1"/>
      <name val="Calibri Light"/>
      <family val="2"/>
      <scheme val="major"/>
    </font>
    <font>
      <b/>
      <sz val="11"/>
      <color theme="1"/>
      <name val="Calibri Light"/>
      <family val="2"/>
      <scheme val="major"/>
    </font>
    <font>
      <sz val="20"/>
      <color theme="1"/>
      <name val="Calibri Light"/>
      <family val="2"/>
      <scheme val="major"/>
    </font>
    <font>
      <sz val="11"/>
      <color rgb="FFFF0000"/>
      <name val="Calibri Light"/>
      <family val="2"/>
      <scheme val="major"/>
    </font>
    <font>
      <b/>
      <sz val="48"/>
      <color theme="9" tint="-0.499984740745262"/>
      <name val="Calibri Light"/>
      <family val="2"/>
      <scheme val="major"/>
    </font>
    <font>
      <b/>
      <i/>
      <sz val="11"/>
      <color theme="1"/>
      <name val="Calibri Light"/>
      <family val="2"/>
      <scheme val="major"/>
    </font>
    <font>
      <b/>
      <sz val="48"/>
      <color rgb="FFF7921E"/>
      <name val="Calibri Light"/>
      <family val="2"/>
      <scheme val="major"/>
    </font>
    <font>
      <b/>
      <sz val="14"/>
      <color theme="1"/>
      <name val="Calibri Light"/>
      <family val="2"/>
      <scheme val="major"/>
    </font>
    <font>
      <b/>
      <vertAlign val="subscript"/>
      <sz val="14"/>
      <color theme="1"/>
      <name val="Calibri Light"/>
      <family val="2"/>
      <scheme val="major"/>
    </font>
    <font>
      <b/>
      <i/>
      <vertAlign val="subscript"/>
      <sz val="11"/>
      <color theme="1"/>
      <name val="Calibri Light"/>
      <family val="2"/>
      <scheme val="major"/>
    </font>
    <font>
      <b/>
      <sz val="14"/>
      <name val="Calibri Light"/>
      <family val="2"/>
      <scheme val="major"/>
    </font>
    <font>
      <i/>
      <vertAlign val="subscript"/>
      <sz val="11"/>
      <color theme="1"/>
      <name val="Calibri Light"/>
      <family val="2"/>
      <scheme val="major"/>
    </font>
    <font>
      <sz val="20"/>
      <color rgb="FFFF0000"/>
      <name val="Algerian"/>
      <family val="5"/>
    </font>
    <font>
      <sz val="9"/>
      <color indexed="81"/>
      <name val="Tahoma"/>
      <family val="2"/>
    </font>
    <font>
      <b/>
      <sz val="9"/>
      <color indexed="81"/>
      <name val="Tahoma"/>
      <family val="2"/>
    </font>
    <font>
      <b/>
      <sz val="14"/>
      <color rgb="FF00AECA"/>
      <name val="Calibri Light"/>
      <family val="2"/>
      <scheme val="major"/>
    </font>
    <font>
      <sz val="11"/>
      <name val="Calibri Light"/>
      <family val="2"/>
      <scheme val="major"/>
    </font>
    <font>
      <b/>
      <sz val="20"/>
      <color theme="1"/>
      <name val="Calibri Light"/>
      <family val="2"/>
      <scheme val="major"/>
    </font>
    <font>
      <b/>
      <i/>
      <sz val="20"/>
      <color rgb="FFF7921E"/>
      <name val="Calibri Light"/>
      <family val="2"/>
      <scheme val="major"/>
    </font>
    <font>
      <b/>
      <sz val="32"/>
      <color rgb="FFF7921E"/>
      <name val="Calibri Light"/>
      <family val="2"/>
      <scheme val="major"/>
    </font>
    <font>
      <b/>
      <sz val="11"/>
      <color theme="9" tint="-0.499984740745262"/>
      <name val="Calibri Light"/>
      <family val="2"/>
      <scheme val="major"/>
    </font>
    <font>
      <sz val="18"/>
      <color theme="1"/>
      <name val="Calibri Light"/>
      <family val="2"/>
      <scheme val="major"/>
    </font>
    <font>
      <sz val="22"/>
      <color theme="1"/>
      <name val="Calibri Light"/>
      <family val="2"/>
      <scheme val="major"/>
    </font>
    <font>
      <sz val="14"/>
      <color theme="1"/>
      <name val="Calibri Light"/>
      <family val="2"/>
      <scheme val="major"/>
    </font>
    <font>
      <sz val="10"/>
      <color theme="1"/>
      <name val="Calibri Light"/>
      <family val="2"/>
      <scheme val="major"/>
    </font>
    <font>
      <b/>
      <sz val="28"/>
      <name val="Calibri Light"/>
      <family val="2"/>
      <scheme val="major"/>
    </font>
    <font>
      <b/>
      <sz val="36"/>
      <name val="Calibri Light"/>
      <family val="2"/>
      <scheme val="major"/>
    </font>
    <font>
      <b/>
      <sz val="18"/>
      <color theme="1"/>
      <name val="Calibri Light"/>
      <family val="2"/>
      <scheme val="major"/>
    </font>
    <font>
      <b/>
      <sz val="60"/>
      <color rgb="FFF7921E"/>
      <name val="Calibri Light"/>
      <family val="2"/>
      <scheme val="major"/>
    </font>
    <font>
      <b/>
      <i/>
      <sz val="24"/>
      <color rgb="FFF7921E"/>
      <name val="Calibri Light"/>
      <family val="2"/>
      <scheme val="major"/>
    </font>
    <font>
      <b/>
      <i/>
      <sz val="20"/>
      <color rgb="FFFF0000"/>
      <name val="Calibri Light"/>
      <family val="2"/>
      <scheme val="major"/>
    </font>
  </fonts>
  <fills count="10">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00AECA"/>
        <bgColor indexed="64"/>
      </patternFill>
    </fill>
    <fill>
      <patternFill patternType="solid">
        <fgColor rgb="FF11DDFF"/>
        <bgColor indexed="64"/>
      </patternFill>
    </fill>
    <fill>
      <patternFill patternType="solid">
        <fgColor rgb="FFB7F5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97">
    <border>
      <left/>
      <right/>
      <top/>
      <bottom/>
      <diagonal/>
    </border>
    <border>
      <left/>
      <right/>
      <top/>
      <bottom style="thick">
        <color rgb="FFF7921E"/>
      </bottom>
      <diagonal/>
    </border>
    <border>
      <left style="medium">
        <color rgb="FFF7921E"/>
      </left>
      <right style="medium">
        <color rgb="FFF7921E"/>
      </right>
      <top style="medium">
        <color rgb="FFF7921E"/>
      </top>
      <bottom style="medium">
        <color rgb="FFF7921E"/>
      </bottom>
      <diagonal/>
    </border>
    <border>
      <left/>
      <right style="medium">
        <color theme="0"/>
      </right>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style="medium">
        <color theme="0"/>
      </right>
      <top style="thin">
        <color auto="1"/>
      </top>
      <bottom style="medium">
        <color theme="0"/>
      </bottom>
      <diagonal/>
    </border>
    <border>
      <left style="medium">
        <color theme="0"/>
      </left>
      <right style="thin">
        <color auto="1"/>
      </right>
      <top style="medium">
        <color theme="0"/>
      </top>
      <bottom style="medium">
        <color theme="0"/>
      </bottom>
      <diagonal/>
    </border>
    <border>
      <left style="thin">
        <color auto="1"/>
      </left>
      <right style="medium">
        <color theme="0"/>
      </right>
      <top style="medium">
        <color theme="0"/>
      </top>
      <bottom style="medium">
        <color theme="0"/>
      </bottom>
      <diagonal/>
    </border>
    <border>
      <left/>
      <right style="medium">
        <color theme="0"/>
      </right>
      <top style="medium">
        <color theme="0"/>
      </top>
      <bottom style="thin">
        <color auto="1"/>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style="medium">
        <color theme="0"/>
      </top>
      <bottom style="thin">
        <color auto="1"/>
      </bottom>
      <diagonal/>
    </border>
    <border>
      <left style="medium">
        <color theme="0"/>
      </left>
      <right style="medium">
        <color theme="0"/>
      </right>
      <top style="thin">
        <color auto="1"/>
      </top>
      <bottom style="thin">
        <color auto="1"/>
      </bottom>
      <diagonal/>
    </border>
    <border>
      <left style="medium">
        <color theme="0"/>
      </left>
      <right style="medium">
        <color theme="0"/>
      </right>
      <top style="thin">
        <color auto="1"/>
      </top>
      <bottom/>
      <diagonal/>
    </border>
    <border>
      <left style="medium">
        <color theme="0"/>
      </left>
      <right style="medium">
        <color theme="0"/>
      </right>
      <top style="thin">
        <color auto="1"/>
      </top>
      <bottom style="medium">
        <color theme="0"/>
      </bottom>
      <diagonal/>
    </border>
    <border>
      <left style="thick">
        <color theme="0" tint="-0.34998626667073579"/>
      </left>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right/>
      <top/>
      <bottom style="thick">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right style="thick">
        <color theme="0" tint="-0.34998626667073579"/>
      </right>
      <top/>
      <bottom/>
      <diagonal/>
    </border>
    <border>
      <left/>
      <right/>
      <top style="thick">
        <color auto="1"/>
      </top>
      <bottom style="thick">
        <color auto="1"/>
      </bottom>
      <diagonal/>
    </border>
    <border>
      <left/>
      <right/>
      <top style="thick">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medium">
        <color auto="1"/>
      </top>
      <bottom style="thin">
        <color auto="1"/>
      </bottom>
      <diagonal/>
    </border>
    <border>
      <left/>
      <right/>
      <top style="thin">
        <color auto="1"/>
      </top>
      <bottom style="thick">
        <color auto="1"/>
      </bottom>
      <diagonal/>
    </border>
    <border>
      <left/>
      <right/>
      <top style="thin">
        <color auto="1"/>
      </top>
      <bottom style="medium">
        <color auto="1"/>
      </bottom>
      <diagonal/>
    </border>
    <border>
      <left style="thick">
        <color auto="1"/>
      </left>
      <right/>
      <top style="medium">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style="medium">
        <color rgb="FFF7921E"/>
      </right>
      <top/>
      <bottom/>
      <diagonal/>
    </border>
    <border>
      <left style="thick">
        <color theme="0"/>
      </left>
      <right/>
      <top/>
      <bottom style="thick">
        <color theme="0" tint="-0.499984740745262"/>
      </bottom>
      <diagonal/>
    </border>
    <border>
      <left/>
      <right/>
      <top/>
      <bottom style="thick">
        <color theme="0" tint="-0.499984740745262"/>
      </bottom>
      <diagonal/>
    </border>
    <border>
      <left style="thick">
        <color auto="1"/>
      </left>
      <right style="thin">
        <color auto="1"/>
      </right>
      <top style="thick">
        <color auto="1"/>
      </top>
      <bottom style="thin">
        <color auto="1"/>
      </bottom>
      <diagonal/>
    </border>
    <border>
      <left/>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ck">
        <color auto="1"/>
      </top>
      <bottom style="medium">
        <color auto="1"/>
      </bottom>
      <diagonal/>
    </border>
    <border>
      <left style="thick">
        <color auto="1"/>
      </left>
      <right/>
      <top/>
      <bottom style="thick">
        <color auto="1"/>
      </bottom>
      <diagonal/>
    </border>
    <border>
      <left/>
      <right/>
      <top/>
      <bottom style="medium">
        <color rgb="FFF7921E"/>
      </bottom>
      <diagonal/>
    </border>
    <border>
      <left style="thin">
        <color auto="1"/>
      </left>
      <right/>
      <top style="thick">
        <color auto="1"/>
      </top>
      <bottom style="thick">
        <color auto="1"/>
      </bottom>
      <diagonal/>
    </border>
    <border>
      <left style="thick">
        <color auto="1"/>
      </left>
      <right/>
      <top style="thick">
        <color auto="1"/>
      </top>
      <bottom/>
      <diagonal/>
    </border>
    <border>
      <left/>
      <right/>
      <top style="thick">
        <color auto="1"/>
      </top>
      <bottom style="thick">
        <color theme="0"/>
      </bottom>
      <diagonal/>
    </border>
    <border>
      <left/>
      <right style="thick">
        <color auto="1"/>
      </right>
      <top style="thick">
        <color auto="1"/>
      </top>
      <bottom style="thick">
        <color theme="0"/>
      </bottom>
      <diagonal/>
    </border>
    <border>
      <left style="thick">
        <color auto="1"/>
      </left>
      <right/>
      <top/>
      <bottom/>
      <diagonal/>
    </border>
    <border>
      <left/>
      <right style="thick">
        <color auto="1"/>
      </right>
      <top/>
      <bottom/>
      <diagonal/>
    </border>
    <border>
      <left style="thick">
        <color theme="0"/>
      </left>
      <right style="thick">
        <color auto="1"/>
      </right>
      <top/>
      <bottom/>
      <diagonal/>
    </border>
    <border>
      <left/>
      <right style="thick">
        <color auto="1"/>
      </right>
      <top/>
      <bottom style="thick">
        <color auto="1"/>
      </bottom>
      <diagonal/>
    </border>
    <border>
      <left/>
      <right style="thin">
        <color auto="1"/>
      </right>
      <top style="thin">
        <color auto="1"/>
      </top>
      <bottom style="thick">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top/>
      <bottom style="thin">
        <color auto="1"/>
      </bottom>
      <diagonal/>
    </border>
    <border>
      <left/>
      <right style="thick">
        <color auto="1"/>
      </right>
      <top/>
      <bottom style="thin">
        <color auto="1"/>
      </bottom>
      <diagonal/>
    </border>
    <border>
      <left style="thin">
        <color auto="1"/>
      </left>
      <right/>
      <top style="thick">
        <color auto="1"/>
      </top>
      <bottom style="medium">
        <color auto="1"/>
      </bottom>
      <diagonal/>
    </border>
    <border>
      <left/>
      <right style="thick">
        <color auto="1"/>
      </right>
      <top style="thick">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ck">
        <color auto="1"/>
      </right>
      <top style="thin">
        <color auto="1"/>
      </top>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thick">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ck">
        <color auto="1"/>
      </bottom>
      <diagonal/>
    </border>
    <border>
      <left style="thick">
        <color auto="1"/>
      </left>
      <right/>
      <top style="thick">
        <color auto="1"/>
      </top>
      <bottom style="thick">
        <color theme="0"/>
      </bottom>
      <diagonal/>
    </border>
  </borders>
  <cellStyleXfs count="1">
    <xf numFmtId="0" fontId="0" fillId="0" borderId="0"/>
  </cellStyleXfs>
  <cellXfs count="270">
    <xf numFmtId="0" fontId="0" fillId="0" borderId="0" xfId="0"/>
    <xf numFmtId="0" fontId="1" fillId="3" borderId="0" xfId="0" applyFont="1" applyFill="1" applyAlignment="1">
      <alignment horizontal="center" vertical="center" wrapText="1" shrinkToFit="1"/>
    </xf>
    <xf numFmtId="0" fontId="1" fillId="0" borderId="0" xfId="0" applyFont="1" applyAlignment="1">
      <alignment horizontal="center" vertical="center" wrapText="1" shrinkToFit="1"/>
    </xf>
    <xf numFmtId="0" fontId="1" fillId="7" borderId="10" xfId="0" applyFont="1" applyFill="1" applyBorder="1" applyAlignment="1">
      <alignment horizontal="center" vertical="center" wrapText="1" shrinkToFit="1"/>
    </xf>
    <xf numFmtId="0" fontId="1" fillId="7" borderId="11" xfId="0" applyFont="1" applyFill="1" applyBorder="1" applyAlignment="1">
      <alignment horizontal="center" vertical="center" wrapText="1" shrinkToFit="1"/>
    </xf>
    <xf numFmtId="0" fontId="1" fillId="2" borderId="12"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1" fillId="2" borderId="13" xfId="0" applyFont="1" applyFill="1" applyBorder="1" applyAlignment="1">
      <alignment horizontal="center" vertical="center" wrapText="1" shrinkToFit="1"/>
    </xf>
    <xf numFmtId="0" fontId="1" fillId="7" borderId="0" xfId="0" applyFont="1" applyFill="1" applyBorder="1" applyAlignment="1">
      <alignment horizontal="center" vertical="center" wrapText="1" shrinkToFit="1"/>
    </xf>
    <xf numFmtId="0" fontId="1" fillId="7" borderId="13" xfId="0" applyFont="1" applyFill="1" applyBorder="1" applyAlignment="1">
      <alignment horizontal="center" vertical="center" wrapText="1" shrinkToFit="1"/>
    </xf>
    <xf numFmtId="0" fontId="8" fillId="2" borderId="12" xfId="0" applyFont="1" applyFill="1" applyBorder="1" applyAlignment="1">
      <alignment horizontal="right" vertical="center" wrapText="1" shrinkToFit="1"/>
    </xf>
    <xf numFmtId="0" fontId="8" fillId="2" borderId="0" xfId="0" applyFont="1" applyFill="1" applyBorder="1" applyAlignment="1">
      <alignment horizontal="center" vertical="center" wrapText="1" shrinkToFit="1"/>
    </xf>
    <xf numFmtId="164" fontId="8" fillId="2" borderId="0" xfId="0" applyNumberFormat="1" applyFont="1" applyFill="1" applyBorder="1" applyAlignment="1">
      <alignment horizontal="center" vertical="center" wrapText="1" shrinkToFit="1"/>
    </xf>
    <xf numFmtId="3" fontId="8" fillId="2" borderId="0" xfId="0" applyNumberFormat="1" applyFont="1" applyFill="1" applyBorder="1" applyAlignment="1">
      <alignment horizontal="center" vertical="center" wrapText="1" shrinkToFit="1"/>
    </xf>
    <xf numFmtId="0" fontId="8" fillId="2" borderId="13" xfId="0" applyFont="1" applyFill="1" applyBorder="1" applyAlignment="1">
      <alignment horizontal="center" vertical="center" wrapText="1" shrinkToFit="1"/>
    </xf>
    <xf numFmtId="0" fontId="8" fillId="7" borderId="0" xfId="0" applyFont="1" applyFill="1" applyBorder="1" applyAlignment="1">
      <alignment horizontal="center" vertical="center" wrapText="1" shrinkToFit="1"/>
    </xf>
    <xf numFmtId="0" fontId="9" fillId="5" borderId="20" xfId="0" applyFont="1" applyFill="1" applyBorder="1" applyAlignment="1">
      <alignment horizontal="center" vertical="center" wrapText="1" readingOrder="1"/>
    </xf>
    <xf numFmtId="0" fontId="9" fillId="6" borderId="3" xfId="0" applyFont="1" applyFill="1" applyBorder="1" applyAlignment="1">
      <alignment horizontal="left" vertical="center" wrapText="1" readingOrder="1"/>
    </xf>
    <xf numFmtId="0" fontId="8" fillId="2" borderId="12" xfId="0" applyFont="1" applyFill="1" applyBorder="1" applyAlignment="1">
      <alignment horizontal="center" vertical="center" wrapText="1" shrinkToFit="1"/>
    </xf>
    <xf numFmtId="0" fontId="9" fillId="5" borderId="21" xfId="0" applyFont="1" applyFill="1" applyBorder="1" applyAlignment="1">
      <alignment horizontal="center" vertical="center" wrapText="1" readingOrder="1"/>
    </xf>
    <xf numFmtId="0" fontId="9" fillId="6" borderId="4" xfId="0" applyFont="1" applyFill="1" applyBorder="1" applyAlignment="1">
      <alignment horizontal="left" vertical="center" wrapText="1" readingOrder="1"/>
    </xf>
    <xf numFmtId="0" fontId="10" fillId="2" borderId="12" xfId="0" applyFont="1" applyFill="1" applyBorder="1" applyAlignment="1">
      <alignment horizontal="center" vertical="center" wrapText="1" shrinkToFit="1"/>
    </xf>
    <xf numFmtId="0" fontId="10" fillId="0" borderId="2" xfId="0" applyFont="1" applyFill="1" applyBorder="1" applyAlignment="1" applyProtection="1">
      <alignment horizontal="center" vertical="center" wrapText="1" shrinkToFit="1"/>
      <protection locked="0"/>
    </xf>
    <xf numFmtId="0" fontId="8" fillId="2" borderId="0" xfId="0" applyFont="1" applyFill="1" applyBorder="1" applyAlignment="1">
      <alignment horizontal="left" vertical="center" wrapText="1" shrinkToFit="1"/>
    </xf>
    <xf numFmtId="0" fontId="11" fillId="2" borderId="13"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164" fontId="10" fillId="0" borderId="2" xfId="0" applyNumberFormat="1" applyFont="1" applyFill="1" applyBorder="1" applyAlignment="1" applyProtection="1">
      <alignment horizontal="center" vertical="center" wrapText="1" shrinkToFit="1"/>
      <protection locked="0"/>
    </xf>
    <xf numFmtId="0" fontId="9" fillId="5" borderId="22" xfId="0" applyFont="1" applyFill="1" applyBorder="1" applyAlignment="1">
      <alignment horizontal="center" vertical="center" wrapText="1" readingOrder="1"/>
    </xf>
    <xf numFmtId="0" fontId="9" fillId="6" borderId="5" xfId="0" applyFont="1" applyFill="1" applyBorder="1" applyAlignment="1">
      <alignment horizontal="left" vertical="center" wrapText="1" readingOrder="1"/>
    </xf>
    <xf numFmtId="0" fontId="9" fillId="6" borderId="9" xfId="0" applyFont="1" applyFill="1" applyBorder="1" applyAlignment="1">
      <alignment horizontal="left" vertical="center" wrapText="1" readingOrder="1"/>
    </xf>
    <xf numFmtId="0" fontId="8" fillId="2" borderId="12" xfId="0" applyFont="1" applyFill="1" applyBorder="1" applyAlignment="1">
      <alignment horizontal="left" vertical="center" wrapText="1" shrinkToFit="1"/>
    </xf>
    <xf numFmtId="0" fontId="12" fillId="2" borderId="12"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9" fillId="5" borderId="23" xfId="0" applyFont="1" applyFill="1" applyBorder="1" applyAlignment="1">
      <alignment horizontal="center" vertical="center" wrapText="1" readingOrder="1"/>
    </xf>
    <xf numFmtId="0" fontId="9" fillId="6" borderId="6" xfId="0" applyFont="1" applyFill="1" applyBorder="1" applyAlignment="1">
      <alignment horizontal="left" vertical="center" wrapText="1" readingOrder="1"/>
    </xf>
    <xf numFmtId="0" fontId="14" fillId="2" borderId="12" xfId="0" applyFont="1" applyFill="1" applyBorder="1" applyAlignment="1">
      <alignment horizontal="right" vertical="center" wrapText="1" shrinkToFit="1"/>
    </xf>
    <xf numFmtId="164" fontId="15" fillId="2" borderId="1" xfId="0" applyNumberFormat="1" applyFont="1" applyFill="1" applyBorder="1" applyAlignment="1">
      <alignment horizontal="center" vertical="center" wrapText="1" shrinkToFit="1"/>
    </xf>
    <xf numFmtId="0" fontId="16" fillId="2" borderId="13" xfId="0" applyFont="1" applyFill="1" applyBorder="1" applyAlignment="1">
      <alignment horizontal="left" vertical="top" wrapText="1" shrinkToFit="1"/>
    </xf>
    <xf numFmtId="0" fontId="1" fillId="2" borderId="14" xfId="0" applyFont="1" applyFill="1" applyBorder="1" applyAlignment="1">
      <alignment horizontal="center" vertical="center" wrapText="1" shrinkToFit="1"/>
    </xf>
    <xf numFmtId="0" fontId="1" fillId="2" borderId="15"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0" fontId="1" fillId="2" borderId="16" xfId="0" applyFont="1" applyFill="1" applyBorder="1" applyAlignment="1">
      <alignment horizontal="center" vertical="center" wrapText="1" shrinkToFit="1"/>
    </xf>
    <xf numFmtId="0" fontId="1" fillId="7" borderId="15" xfId="0" applyFont="1" applyFill="1" applyBorder="1" applyAlignment="1">
      <alignment horizontal="center" vertical="center" wrapText="1" shrinkToFit="1"/>
    </xf>
    <xf numFmtId="0" fontId="1" fillId="7" borderId="16" xfId="0" applyFont="1" applyFill="1" applyBorder="1" applyAlignment="1">
      <alignment horizontal="center" vertical="center" wrapText="1" shrinkToFit="1"/>
    </xf>
    <xf numFmtId="42" fontId="1" fillId="3" borderId="0" xfId="0" applyNumberFormat="1" applyFont="1" applyFill="1" applyAlignment="1">
      <alignment horizontal="center" vertical="center" wrapText="1" shrinkToFit="1"/>
    </xf>
    <xf numFmtId="0" fontId="1" fillId="3" borderId="0" xfId="0" applyFont="1" applyFill="1" applyBorder="1" applyAlignment="1">
      <alignment horizontal="center" vertical="center" wrapText="1" shrinkToFit="1"/>
    </xf>
    <xf numFmtId="0" fontId="5" fillId="3" borderId="0" xfId="0" applyFont="1" applyFill="1" applyAlignment="1">
      <alignment horizontal="center" vertical="center" wrapText="1" shrinkToFit="1"/>
    </xf>
    <xf numFmtId="0" fontId="19" fillId="0" borderId="2" xfId="0" applyFont="1" applyFill="1" applyBorder="1" applyAlignment="1" applyProtection="1">
      <alignment horizontal="center" vertical="center" wrapText="1" shrinkToFit="1"/>
      <protection locked="0"/>
    </xf>
    <xf numFmtId="164" fontId="19" fillId="0" borderId="2" xfId="0" applyNumberFormat="1" applyFont="1" applyFill="1" applyBorder="1" applyAlignment="1" applyProtection="1">
      <alignment horizontal="center" vertical="center" wrapText="1" shrinkToFit="1"/>
      <protection locked="0"/>
    </xf>
    <xf numFmtId="0" fontId="17" fillId="0" borderId="0" xfId="0" applyFont="1" applyFill="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9" fillId="0" borderId="12" xfId="0"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164" fontId="17" fillId="0" borderId="0" xfId="0" applyNumberFormat="1" applyFont="1" applyFill="1" applyBorder="1" applyAlignment="1">
      <alignment horizontal="center" vertical="center" wrapText="1" shrinkToFit="1"/>
    </xf>
    <xf numFmtId="2" fontId="17" fillId="0" borderId="0" xfId="0" applyNumberFormat="1" applyFont="1" applyFill="1" applyBorder="1" applyAlignment="1">
      <alignment horizontal="center" vertical="center" wrapText="1" shrinkToFit="1"/>
    </xf>
    <xf numFmtId="1" fontId="17" fillId="0" borderId="0" xfId="0" applyNumberFormat="1"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0" xfId="0" applyFont="1" applyFill="1" applyAlignment="1">
      <alignment horizontal="center" vertical="center" wrapText="1" shrinkToFit="1"/>
    </xf>
    <xf numFmtId="0" fontId="17" fillId="0" borderId="14" xfId="0" applyFont="1" applyFill="1" applyBorder="1" applyAlignment="1">
      <alignment horizontal="center" vertical="center" wrapText="1" shrinkToFit="1"/>
    </xf>
    <xf numFmtId="164" fontId="23" fillId="0" borderId="1" xfId="0" applyNumberFormat="1" applyFont="1" applyFill="1" applyBorder="1" applyAlignment="1">
      <alignment horizontal="center" vertical="center" wrapText="1" shrinkToFit="1"/>
    </xf>
    <xf numFmtId="0" fontId="19" fillId="0" borderId="24" xfId="0" applyFont="1" applyFill="1" applyBorder="1" applyAlignment="1" applyProtection="1">
      <alignment horizontal="center" vertical="center" wrapText="1" shrinkToFit="1"/>
      <protection locked="0"/>
    </xf>
    <xf numFmtId="0" fontId="19" fillId="0" borderId="24" xfId="0" applyFont="1" applyFill="1" applyBorder="1" applyAlignment="1">
      <alignment horizontal="center" vertical="center" wrapText="1" shrinkToFit="1"/>
    </xf>
    <xf numFmtId="164" fontId="19" fillId="0" borderId="24" xfId="0" applyNumberFormat="1" applyFont="1" applyFill="1" applyBorder="1" applyAlignment="1" applyProtection="1">
      <alignment horizontal="center" vertical="center" wrapText="1" shrinkToFit="1"/>
      <protection locked="0"/>
    </xf>
    <xf numFmtId="164" fontId="21" fillId="0" borderId="24" xfId="0" applyNumberFormat="1" applyFont="1" applyFill="1" applyBorder="1" applyAlignment="1">
      <alignment horizontal="center" vertical="center" wrapText="1" shrinkToFit="1"/>
    </xf>
    <xf numFmtId="0" fontId="17" fillId="0" borderId="24" xfId="0" applyFont="1" applyFill="1" applyBorder="1" applyAlignment="1">
      <alignment horizontal="center" vertical="center" wrapText="1" shrinkToFit="1"/>
    </xf>
    <xf numFmtId="164" fontId="17" fillId="0" borderId="24" xfId="0" applyNumberFormat="1" applyFont="1" applyFill="1" applyBorder="1" applyAlignment="1">
      <alignment horizontal="center" vertical="center" wrapText="1" shrinkToFit="1"/>
    </xf>
    <xf numFmtId="2" fontId="17" fillId="0" borderId="24" xfId="0" applyNumberFormat="1" applyFont="1" applyFill="1" applyBorder="1" applyAlignment="1">
      <alignment horizontal="center" vertical="center" wrapText="1" shrinkToFit="1"/>
    </xf>
    <xf numFmtId="0" fontId="17" fillId="0" borderId="25" xfId="0" applyFont="1" applyFill="1" applyBorder="1" applyAlignment="1">
      <alignment horizontal="center" vertical="center" wrapText="1" shrinkToFit="1"/>
    </xf>
    <xf numFmtId="164" fontId="17" fillId="0" borderId="26" xfId="0" applyNumberFormat="1"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164" fontId="17" fillId="0" borderId="28" xfId="0" applyNumberFormat="1" applyFont="1" applyFill="1" applyBorder="1" applyAlignment="1">
      <alignment horizontal="center" vertical="center" wrapText="1" shrinkToFit="1"/>
    </xf>
    <xf numFmtId="42" fontId="17" fillId="0" borderId="26" xfId="0" applyNumberFormat="1" applyFont="1" applyFill="1" applyBorder="1" applyAlignment="1">
      <alignment horizontal="center" vertical="center" wrapText="1" shrinkToFit="1"/>
    </xf>
    <xf numFmtId="0" fontId="22" fillId="0" borderId="25" xfId="0" applyFont="1" applyFill="1" applyBorder="1" applyAlignment="1">
      <alignment horizontal="right" vertical="center" wrapText="1" shrinkToFit="1"/>
    </xf>
    <xf numFmtId="0" fontId="17" fillId="0" borderId="26" xfId="0" applyFont="1" applyFill="1" applyBorder="1" applyAlignment="1">
      <alignment horizontal="center" vertical="center" wrapText="1" shrinkToFit="1"/>
    </xf>
    <xf numFmtId="2" fontId="17" fillId="0" borderId="26" xfId="0" applyNumberFormat="1" applyFont="1" applyFill="1" applyBorder="1" applyAlignment="1">
      <alignment horizontal="center" vertical="center" wrapText="1" shrinkToFit="1"/>
    </xf>
    <xf numFmtId="1" fontId="17" fillId="0" borderId="26" xfId="0" applyNumberFormat="1" applyFont="1" applyFill="1" applyBorder="1" applyAlignment="1">
      <alignment horizontal="center" vertical="center" wrapText="1" shrinkToFit="1"/>
    </xf>
    <xf numFmtId="0" fontId="22" fillId="0" borderId="29" xfId="0" applyFont="1" applyFill="1" applyBorder="1" applyAlignment="1">
      <alignment horizontal="right" vertical="center" wrapText="1" shrinkToFit="1"/>
    </xf>
    <xf numFmtId="164" fontId="17" fillId="0" borderId="30" xfId="0" applyNumberFormat="1"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42" fontId="17" fillId="0" borderId="30" xfId="0" applyNumberFormat="1" applyFont="1" applyFill="1" applyBorder="1" applyAlignment="1">
      <alignment horizontal="center" vertical="center" wrapText="1" shrinkToFit="1"/>
    </xf>
    <xf numFmtId="0" fontId="22" fillId="0" borderId="33" xfId="0" applyFont="1" applyFill="1" applyBorder="1" applyAlignment="1">
      <alignment horizontal="center" vertical="center" wrapText="1" shrinkToFit="1"/>
    </xf>
    <xf numFmtId="0" fontId="22" fillId="0" borderId="34"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42" fontId="17" fillId="0" borderId="36" xfId="0" applyNumberFormat="1" applyFont="1" applyFill="1" applyBorder="1" applyAlignment="1">
      <alignment horizontal="center" vertical="center" wrapText="1" shrinkToFit="1"/>
    </xf>
    <xf numFmtId="0" fontId="22" fillId="0" borderId="37" xfId="0" applyFont="1" applyFill="1" applyBorder="1" applyAlignment="1">
      <alignment horizontal="center" vertical="center" wrapText="1" shrinkToFit="1"/>
    </xf>
    <xf numFmtId="164" fontId="22" fillId="0" borderId="38" xfId="0" applyNumberFormat="1" applyFont="1" applyFill="1" applyBorder="1" applyAlignment="1">
      <alignment horizontal="center" vertical="center" wrapText="1" shrinkToFit="1"/>
    </xf>
    <xf numFmtId="0" fontId="22" fillId="0" borderId="35" xfId="0" applyFont="1" applyFill="1" applyBorder="1" applyAlignment="1">
      <alignment horizontal="right" vertical="center" wrapText="1" shrinkToFit="1"/>
    </xf>
    <xf numFmtId="2" fontId="17" fillId="0" borderId="36" xfId="0" applyNumberFormat="1" applyFont="1" applyFill="1" applyBorder="1" applyAlignment="1">
      <alignment horizontal="center" vertical="center" wrapText="1" shrinkToFit="1"/>
    </xf>
    <xf numFmtId="0" fontId="22" fillId="0" borderId="37" xfId="0" applyFont="1" applyFill="1" applyBorder="1" applyAlignment="1">
      <alignment horizontal="right" vertical="center" wrapText="1" shrinkToFit="1"/>
    </xf>
    <xf numFmtId="0" fontId="20" fillId="0" borderId="29" xfId="0" applyFont="1" applyFill="1" applyBorder="1" applyAlignment="1">
      <alignment horizontal="center" vertical="center" wrapText="1" shrinkToFit="1"/>
    </xf>
    <xf numFmtId="164" fontId="20" fillId="0" borderId="30" xfId="0" applyNumberFormat="1" applyFont="1" applyFill="1" applyBorder="1" applyAlignment="1">
      <alignment horizontal="center" vertical="center" wrapText="1" shrinkToFit="1"/>
    </xf>
    <xf numFmtId="0" fontId="20" fillId="0" borderId="25" xfId="0" applyFont="1" applyFill="1" applyBorder="1" applyAlignment="1">
      <alignment horizontal="center" vertical="center" wrapText="1" shrinkToFit="1"/>
    </xf>
    <xf numFmtId="164" fontId="20" fillId="0" borderId="26" xfId="0" applyNumberFormat="1" applyFont="1" applyFill="1" applyBorder="1" applyAlignment="1">
      <alignment horizontal="center" vertical="center" wrapText="1" shrinkToFit="1"/>
    </xf>
    <xf numFmtId="164" fontId="17" fillId="0" borderId="36" xfId="0" applyNumberFormat="1" applyFont="1" applyFill="1" applyBorder="1" applyAlignment="1">
      <alignment horizontal="center" vertical="center" wrapText="1" shrinkToFit="1"/>
    </xf>
    <xf numFmtId="0" fontId="17" fillId="0" borderId="40" xfId="0" applyFont="1" applyFill="1" applyBorder="1" applyAlignment="1">
      <alignment horizontal="center" vertical="center" wrapText="1" shrinkToFit="1"/>
    </xf>
    <xf numFmtId="164" fontId="17" fillId="0" borderId="41" xfId="0" applyNumberFormat="1"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0" fontId="17" fillId="0" borderId="42" xfId="0" applyFont="1" applyFill="1" applyBorder="1" applyAlignment="1">
      <alignment horizontal="center" vertical="center" wrapText="1" shrinkToFit="1"/>
    </xf>
    <xf numFmtId="164" fontId="17" fillId="0" borderId="43" xfId="0" applyNumberFormat="1" applyFont="1" applyFill="1" applyBorder="1" applyAlignment="1">
      <alignment horizontal="center" vertical="center" wrapText="1" shrinkToFit="1"/>
    </xf>
    <xf numFmtId="0" fontId="17" fillId="0" borderId="44" xfId="0" applyFont="1" applyFill="1" applyBorder="1" applyAlignment="1">
      <alignment horizontal="center" vertical="center" wrapText="1" shrinkToFit="1"/>
    </xf>
    <xf numFmtId="0" fontId="32" fillId="0" borderId="0" xfId="0" applyFont="1" applyFill="1" applyBorder="1" applyAlignment="1">
      <alignment horizontal="center" vertical="center" wrapText="1" shrinkToFit="1"/>
    </xf>
    <xf numFmtId="0" fontId="22" fillId="0" borderId="46" xfId="0" applyFont="1" applyFill="1" applyBorder="1" applyAlignment="1">
      <alignment horizontal="center" vertical="center" wrapText="1" shrinkToFit="1"/>
    </xf>
    <xf numFmtId="0" fontId="20" fillId="0" borderId="47" xfId="0" applyFont="1" applyFill="1" applyBorder="1" applyAlignment="1">
      <alignment horizontal="center" vertical="center" wrapText="1" shrinkToFit="1"/>
    </xf>
    <xf numFmtId="0" fontId="20" fillId="0" borderId="48" xfId="0" applyFont="1" applyFill="1" applyBorder="1" applyAlignment="1">
      <alignment horizontal="center" vertical="center" wrapText="1" shrinkToFit="1"/>
    </xf>
    <xf numFmtId="0" fontId="17" fillId="0" borderId="49" xfId="0" applyFont="1" applyFill="1" applyBorder="1" applyAlignment="1">
      <alignment horizontal="center" vertical="center" wrapText="1" shrinkToFit="1"/>
    </xf>
    <xf numFmtId="0" fontId="17" fillId="0" borderId="50" xfId="0" applyFont="1" applyFill="1" applyBorder="1" applyAlignment="1">
      <alignment horizontal="center" vertical="center" wrapText="1" shrinkToFit="1"/>
    </xf>
    <xf numFmtId="0" fontId="17" fillId="0" borderId="48" xfId="0" applyFont="1" applyFill="1" applyBorder="1" applyAlignment="1">
      <alignment horizontal="center" vertical="center" wrapText="1" shrinkToFit="1"/>
    </xf>
    <xf numFmtId="0" fontId="17" fillId="0" borderId="51" xfId="0" applyFont="1" applyFill="1" applyBorder="1" applyAlignment="1">
      <alignment horizontal="center" vertical="center" wrapText="1" shrinkToFit="1"/>
    </xf>
    <xf numFmtId="0" fontId="17" fillId="0" borderId="47" xfId="0" applyFont="1" applyFill="1" applyBorder="1" applyAlignment="1">
      <alignment horizontal="center" vertical="center" wrapText="1" shrinkToFit="1"/>
    </xf>
    <xf numFmtId="0" fontId="17" fillId="0" borderId="52" xfId="0" applyFont="1" applyFill="1" applyBorder="1" applyAlignment="1">
      <alignment horizontal="center" vertical="center" wrapText="1" shrinkToFit="1"/>
    </xf>
    <xf numFmtId="0" fontId="17" fillId="0" borderId="53" xfId="0" applyFont="1" applyFill="1" applyBorder="1" applyAlignment="1">
      <alignment horizontal="center" vertical="center" wrapText="1" shrinkToFit="1"/>
    </xf>
    <xf numFmtId="0" fontId="17" fillId="0" borderId="54" xfId="0" applyFont="1" applyFill="1" applyBorder="1" applyAlignment="1">
      <alignment horizontal="center" vertical="center" wrapText="1" shrinkToFit="1"/>
    </xf>
    <xf numFmtId="0" fontId="17" fillId="0" borderId="55" xfId="0" applyFont="1" applyFill="1" applyBorder="1" applyAlignment="1">
      <alignment horizontal="center" vertical="center" wrapText="1" shrinkToFit="1"/>
    </xf>
    <xf numFmtId="0" fontId="33" fillId="0" borderId="56" xfId="0" applyFont="1" applyFill="1" applyBorder="1" applyAlignment="1">
      <alignment horizontal="center" vertical="center" wrapText="1" shrinkToFit="1"/>
    </xf>
    <xf numFmtId="0" fontId="33" fillId="0" borderId="57" xfId="0" applyFont="1" applyFill="1" applyBorder="1" applyAlignment="1">
      <alignment horizontal="center" vertical="center" wrapText="1" shrinkToFit="1"/>
    </xf>
    <xf numFmtId="0" fontId="33" fillId="0" borderId="58" xfId="0" applyFont="1" applyFill="1" applyBorder="1" applyAlignment="1">
      <alignment horizontal="center" vertical="center" wrapText="1" shrinkToFit="1"/>
    </xf>
    <xf numFmtId="0" fontId="32" fillId="0" borderId="0" xfId="0" applyFont="1" applyFill="1" applyBorder="1" applyAlignment="1">
      <alignment horizontal="center" wrapText="1" shrinkToFit="1"/>
    </xf>
    <xf numFmtId="0" fontId="19" fillId="0" borderId="12" xfId="0" applyFont="1" applyFill="1" applyBorder="1" applyAlignment="1">
      <alignment horizontal="center" wrapText="1" shrinkToFit="1"/>
    </xf>
    <xf numFmtId="0" fontId="32" fillId="0" borderId="12" xfId="0" applyFont="1" applyFill="1" applyBorder="1" applyAlignment="1">
      <alignment horizontal="center" wrapText="1" shrinkToFit="1"/>
    </xf>
    <xf numFmtId="0" fontId="19" fillId="0" borderId="12" xfId="0"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33" fillId="0" borderId="29" xfId="0" applyFont="1" applyFill="1" applyBorder="1" applyAlignment="1">
      <alignment horizontal="center" vertical="center" wrapText="1" shrinkToFit="1"/>
    </xf>
    <xf numFmtId="0" fontId="33" fillId="0" borderId="47" xfId="0" applyFont="1" applyFill="1" applyBorder="1" applyAlignment="1">
      <alignment horizontal="center" vertical="center" wrapText="1" shrinkToFit="1"/>
    </xf>
    <xf numFmtId="164" fontId="33" fillId="0" borderId="30" xfId="0" applyNumberFormat="1" applyFont="1" applyFill="1" applyBorder="1" applyAlignment="1">
      <alignment horizontal="center" vertical="center" wrapText="1" shrinkToFit="1"/>
    </xf>
    <xf numFmtId="0" fontId="33" fillId="0" borderId="25" xfId="0" applyFont="1" applyFill="1" applyBorder="1" applyAlignment="1">
      <alignment horizontal="center" vertical="center" wrapText="1" shrinkToFit="1"/>
    </xf>
    <xf numFmtId="0" fontId="33" fillId="0" borderId="48" xfId="0" applyFont="1" applyFill="1" applyBorder="1" applyAlignment="1">
      <alignment horizontal="center" vertical="center" wrapText="1" shrinkToFit="1"/>
    </xf>
    <xf numFmtId="164" fontId="33" fillId="0" borderId="26" xfId="0" applyNumberFormat="1" applyFont="1" applyFill="1" applyBorder="1" applyAlignment="1">
      <alignment horizontal="center" vertical="center" wrapText="1" shrinkToFit="1"/>
    </xf>
    <xf numFmtId="0" fontId="17" fillId="0" borderId="62" xfId="0" applyFont="1" applyFill="1" applyBorder="1" applyAlignment="1">
      <alignment horizontal="center" vertical="center" wrapText="1" shrinkToFit="1"/>
    </xf>
    <xf numFmtId="0" fontId="17" fillId="0" borderId="63" xfId="0" applyFont="1" applyFill="1" applyBorder="1" applyAlignment="1">
      <alignment horizontal="center" vertical="center" wrapText="1" shrinkToFit="1"/>
    </xf>
    <xf numFmtId="164" fontId="17" fillId="0" borderId="64" xfId="0" applyNumberFormat="1" applyFont="1" applyFill="1" applyBorder="1" applyAlignment="1">
      <alignment horizontal="center" vertical="center" wrapText="1" shrinkToFit="1"/>
    </xf>
    <xf numFmtId="0" fontId="22" fillId="0" borderId="31" xfId="0" applyFont="1" applyFill="1" applyBorder="1" applyAlignment="1">
      <alignment horizontal="right" vertical="center" wrapText="1" shrinkToFit="1"/>
    </xf>
    <xf numFmtId="164" fontId="22" fillId="0" borderId="32" xfId="0" applyNumberFormat="1" applyFont="1" applyFill="1" applyBorder="1" applyAlignment="1">
      <alignment horizontal="center" vertical="center" wrapText="1" shrinkToFit="1"/>
    </xf>
    <xf numFmtId="164" fontId="17" fillId="0" borderId="32" xfId="0" applyNumberFormat="1" applyFont="1" applyFill="1" applyBorder="1" applyAlignment="1">
      <alignment horizontal="center" vertical="center" wrapText="1" shrinkToFit="1"/>
    </xf>
    <xf numFmtId="0" fontId="17" fillId="2" borderId="0" xfId="0" applyFont="1" applyFill="1" applyAlignment="1">
      <alignment horizontal="center" vertical="center" wrapText="1" shrinkToFit="1"/>
    </xf>
    <xf numFmtId="0" fontId="22" fillId="2" borderId="33" xfId="0" applyFont="1" applyFill="1" applyBorder="1" applyAlignment="1">
      <alignment horizontal="center" vertical="center" wrapText="1" shrinkToFit="1"/>
    </xf>
    <xf numFmtId="0" fontId="22" fillId="2" borderId="34" xfId="0" applyFont="1" applyFill="1" applyBorder="1" applyAlignment="1">
      <alignment horizontal="center" vertical="center" wrapText="1" shrinkToFit="1"/>
    </xf>
    <xf numFmtId="0" fontId="22" fillId="2" borderId="29" xfId="0" applyFont="1" applyFill="1" applyBorder="1" applyAlignment="1">
      <alignment horizontal="right" vertical="center" wrapText="1" shrinkToFit="1"/>
    </xf>
    <xf numFmtId="164" fontId="17" fillId="2" borderId="30" xfId="0" applyNumberFormat="1" applyFont="1" applyFill="1" applyBorder="1" applyAlignment="1">
      <alignment horizontal="center" vertical="center" wrapText="1" shrinkToFit="1"/>
    </xf>
    <xf numFmtId="0" fontId="33" fillId="2" borderId="40" xfId="0" applyFont="1" applyFill="1" applyBorder="1" applyAlignment="1">
      <alignment horizontal="center" vertical="center" wrapText="1" shrinkToFit="1"/>
    </xf>
    <xf numFmtId="164" fontId="33" fillId="2" borderId="30" xfId="0" applyNumberFormat="1"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42" fontId="17" fillId="2" borderId="26" xfId="0" applyNumberFormat="1" applyFont="1" applyFill="1" applyBorder="1" applyAlignment="1">
      <alignment horizontal="center" vertical="center" wrapText="1" shrinkToFit="1"/>
    </xf>
    <xf numFmtId="0" fontId="22" fillId="2" borderId="25" xfId="0" applyFont="1" applyFill="1" applyBorder="1" applyAlignment="1">
      <alignment horizontal="right" vertical="center" wrapText="1" shrinkToFit="1"/>
    </xf>
    <xf numFmtId="0" fontId="17" fillId="2" borderId="26" xfId="0" applyFont="1" applyFill="1" applyBorder="1" applyAlignment="1">
      <alignment horizontal="center" vertical="center" wrapText="1" shrinkToFit="1"/>
    </xf>
    <xf numFmtId="0" fontId="33" fillId="2" borderId="25" xfId="0" applyFont="1" applyFill="1" applyBorder="1" applyAlignment="1">
      <alignment horizontal="center" vertical="center" wrapText="1" shrinkToFit="1"/>
    </xf>
    <xf numFmtId="164" fontId="33" fillId="2" borderId="26" xfId="0" applyNumberFormat="1" applyFont="1" applyFill="1" applyBorder="1" applyAlignment="1">
      <alignment horizontal="center" vertical="center" wrapText="1" shrinkToFit="1"/>
    </xf>
    <xf numFmtId="2" fontId="17" fillId="2" borderId="26" xfId="0" applyNumberFormat="1" applyFont="1" applyFill="1" applyBorder="1" applyAlignment="1">
      <alignment horizontal="center" vertical="center" wrapText="1" shrinkToFit="1"/>
    </xf>
    <xf numFmtId="0" fontId="17" fillId="2" borderId="35" xfId="0" applyFont="1" applyFill="1" applyBorder="1" applyAlignment="1">
      <alignment horizontal="center" vertical="center" wrapText="1" shrinkToFit="1"/>
    </xf>
    <xf numFmtId="164" fontId="17" fillId="2" borderId="36" xfId="0" applyNumberFormat="1" applyFont="1" applyFill="1" applyBorder="1" applyAlignment="1">
      <alignment horizontal="center" vertical="center" wrapText="1" shrinkToFit="1"/>
    </xf>
    <xf numFmtId="164" fontId="17" fillId="2" borderId="26" xfId="0" applyNumberFormat="1" applyFont="1" applyFill="1" applyBorder="1" applyAlignment="1">
      <alignment horizontal="center" vertical="center" wrapText="1" shrinkToFit="1"/>
    </xf>
    <xf numFmtId="164" fontId="17" fillId="2" borderId="41" xfId="0" applyNumberFormat="1" applyFont="1" applyFill="1" applyBorder="1" applyAlignment="1">
      <alignment horizontal="center" vertical="center" wrapText="1" shrinkToFit="1"/>
    </xf>
    <xf numFmtId="1" fontId="17" fillId="2" borderId="26" xfId="0" applyNumberFormat="1" applyFont="1" applyFill="1" applyBorder="1" applyAlignment="1">
      <alignment horizontal="center" vertical="center" wrapText="1" shrinkToFit="1"/>
    </xf>
    <xf numFmtId="0" fontId="33" fillId="2" borderId="27" xfId="0" applyFont="1" applyFill="1" applyBorder="1" applyAlignment="1">
      <alignment horizontal="center" vertical="center" wrapText="1" shrinkToFit="1"/>
    </xf>
    <xf numFmtId="164" fontId="17" fillId="2" borderId="28" xfId="0" applyNumberFormat="1" applyFont="1" applyFill="1" applyBorder="1" applyAlignment="1">
      <alignment horizontal="center" vertical="center" wrapText="1" shrinkToFit="1"/>
    </xf>
    <xf numFmtId="0" fontId="22" fillId="2" borderId="31" xfId="0" applyFont="1" applyFill="1" applyBorder="1" applyAlignment="1">
      <alignment horizontal="right" vertical="center" wrapText="1" shrinkToFit="1"/>
    </xf>
    <xf numFmtId="164" fontId="17" fillId="2" borderId="32" xfId="0" applyNumberFormat="1"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42" fontId="17" fillId="2" borderId="36" xfId="0" applyNumberFormat="1" applyFont="1" applyFill="1" applyBorder="1" applyAlignment="1">
      <alignment horizontal="center" vertical="center" wrapText="1" shrinkToFit="1"/>
    </xf>
    <xf numFmtId="164" fontId="22" fillId="2" borderId="32" xfId="0" applyNumberFormat="1" applyFont="1" applyFill="1" applyBorder="1" applyAlignment="1">
      <alignment horizontal="center" vertical="center" wrapText="1" shrinkToFit="1"/>
    </xf>
    <xf numFmtId="0" fontId="17" fillId="2" borderId="40" xfId="0" applyFont="1" applyFill="1" applyBorder="1" applyAlignment="1">
      <alignment horizontal="center" vertical="center" wrapText="1" shrinkToFit="1"/>
    </xf>
    <xf numFmtId="0" fontId="17" fillId="2" borderId="62" xfId="0" applyFont="1" applyFill="1" applyBorder="1" applyAlignment="1">
      <alignment horizontal="center" vertical="center" wrapText="1" shrinkToFit="1"/>
    </xf>
    <xf numFmtId="164" fontId="17" fillId="2" borderId="64" xfId="0" applyNumberFormat="1" applyFont="1" applyFill="1" applyBorder="1" applyAlignment="1">
      <alignment horizontal="center" vertical="center" wrapText="1" shrinkToFit="1"/>
    </xf>
    <xf numFmtId="0" fontId="17" fillId="2" borderId="0" xfId="0" applyFont="1" applyFill="1" applyBorder="1" applyAlignment="1">
      <alignment horizontal="center" vertical="center" wrapText="1" shrinkToFit="1"/>
    </xf>
    <xf numFmtId="0" fontId="22" fillId="2" borderId="31" xfId="0" applyFont="1" applyFill="1" applyBorder="1" applyAlignment="1">
      <alignment horizontal="center" vertical="center" wrapText="1" shrinkToFit="1"/>
    </xf>
    <xf numFmtId="0" fontId="32" fillId="0" borderId="68" xfId="0" applyFont="1" applyFill="1" applyBorder="1" applyAlignment="1">
      <alignment horizontal="left" wrapText="1" shrinkToFit="1"/>
    </xf>
    <xf numFmtId="0" fontId="19" fillId="0" borderId="12" xfId="0"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2" borderId="69" xfId="0" applyFont="1" applyFill="1" applyBorder="1" applyAlignment="1">
      <alignment horizontal="center" vertical="center" wrapText="1" shrinkToFit="1"/>
    </xf>
    <xf numFmtId="0" fontId="17" fillId="2" borderId="15" xfId="0" applyFont="1" applyFill="1" applyBorder="1" applyAlignment="1">
      <alignment horizontal="center" vertical="center" wrapText="1" shrinkToFit="1"/>
    </xf>
    <xf numFmtId="1" fontId="17" fillId="2" borderId="0" xfId="0" applyNumberFormat="1" applyFont="1" applyFill="1" applyBorder="1" applyAlignment="1">
      <alignment horizontal="center" vertical="center" wrapText="1" shrinkToFit="1"/>
    </xf>
    <xf numFmtId="0" fontId="17" fillId="0" borderId="73" xfId="0" applyFont="1" applyFill="1" applyBorder="1" applyAlignment="1">
      <alignment horizontal="center" vertical="center" wrapText="1" shrinkToFit="1"/>
    </xf>
    <xf numFmtId="0" fontId="17" fillId="0" borderId="74" xfId="0" applyFont="1" applyFill="1" applyBorder="1" applyAlignment="1">
      <alignment horizontal="center" vertical="center" wrapText="1" shrinkToFit="1"/>
    </xf>
    <xf numFmtId="0" fontId="32" fillId="0" borderId="74" xfId="0" applyFont="1" applyFill="1" applyBorder="1" applyAlignment="1">
      <alignment horizontal="center" vertical="center" wrapText="1" shrinkToFit="1"/>
    </xf>
    <xf numFmtId="0" fontId="19" fillId="0" borderId="74" xfId="0" applyFont="1" applyFill="1" applyBorder="1" applyAlignment="1">
      <alignment horizontal="center" vertical="center" wrapText="1" shrinkToFit="1"/>
    </xf>
    <xf numFmtId="0" fontId="32" fillId="0" borderId="75" xfId="0" applyFont="1" applyFill="1" applyBorder="1" applyAlignment="1">
      <alignment horizontal="center" wrapText="1" shrinkToFit="1"/>
    </xf>
    <xf numFmtId="0" fontId="35" fillId="0" borderId="74" xfId="0" applyFont="1" applyFill="1" applyBorder="1" applyAlignment="1">
      <alignment wrapText="1" shrinkToFit="1"/>
    </xf>
    <xf numFmtId="0" fontId="17" fillId="0" borderId="67" xfId="0" applyFont="1" applyFill="1" applyBorder="1" applyAlignment="1">
      <alignment horizontal="center" vertical="center" wrapText="1" shrinkToFit="1"/>
    </xf>
    <xf numFmtId="0" fontId="17" fillId="0" borderId="39" xfId="0" applyFont="1" applyFill="1" applyBorder="1" applyAlignment="1">
      <alignment horizontal="center" vertical="center" wrapText="1" shrinkToFit="1"/>
    </xf>
    <xf numFmtId="0" fontId="35" fillId="0" borderId="39" xfId="0" applyFont="1" applyFill="1" applyBorder="1" applyAlignment="1">
      <alignment wrapText="1" shrinkToFit="1"/>
    </xf>
    <xf numFmtId="0" fontId="35" fillId="0" borderId="39" xfId="0" applyFont="1" applyFill="1" applyBorder="1" applyAlignment="1">
      <alignment horizontal="center" vertical="center" wrapText="1" shrinkToFit="1"/>
    </xf>
    <xf numFmtId="0" fontId="19" fillId="0" borderId="76" xfId="0" applyFont="1" applyFill="1" applyBorder="1" applyAlignment="1">
      <alignment horizontal="center" vertical="center" wrapText="1" shrinkToFit="1"/>
    </xf>
    <xf numFmtId="0" fontId="17" fillId="2" borderId="77" xfId="0" applyFont="1" applyFill="1" applyBorder="1" applyAlignment="1">
      <alignment horizontal="center" vertical="center" wrapText="1" shrinkToFit="1"/>
    </xf>
    <xf numFmtId="164" fontId="36" fillId="0" borderId="0" xfId="0" applyNumberFormat="1" applyFont="1" applyFill="1" applyBorder="1" applyAlignment="1">
      <alignment horizontal="center" vertical="center" wrapText="1" shrinkToFit="1"/>
    </xf>
    <xf numFmtId="0" fontId="32" fillId="0" borderId="0" xfId="0" applyFont="1" applyFill="1" applyBorder="1" applyAlignment="1">
      <alignment horizontal="center" vertical="top" wrapText="1" shrinkToFit="1"/>
    </xf>
    <xf numFmtId="0" fontId="41" fillId="2" borderId="87" xfId="0" applyFont="1" applyFill="1" applyBorder="1" applyAlignment="1">
      <alignment vertical="center" wrapText="1" shrinkToFit="1"/>
    </xf>
    <xf numFmtId="0" fontId="41" fillId="2" borderId="0" xfId="0" applyFont="1" applyFill="1" applyBorder="1" applyAlignment="1">
      <alignment vertical="center" wrapText="1" shrinkToFit="1"/>
    </xf>
    <xf numFmtId="0" fontId="41" fillId="2" borderId="88" xfId="0" applyFont="1" applyFill="1" applyBorder="1" applyAlignment="1">
      <alignment vertical="center" wrapText="1" shrinkToFit="1"/>
    </xf>
    <xf numFmtId="0" fontId="41" fillId="2" borderId="74" xfId="0" applyFont="1" applyFill="1" applyBorder="1" applyAlignment="1">
      <alignment vertical="center" wrapText="1" shrinkToFit="1"/>
    </xf>
    <xf numFmtId="0" fontId="17" fillId="0" borderId="76" xfId="0" applyFont="1" applyFill="1" applyBorder="1" applyAlignment="1">
      <alignment horizontal="center" vertical="center" wrapText="1" shrinkToFit="1"/>
    </xf>
    <xf numFmtId="0" fontId="17" fillId="2" borderId="73" xfId="0" applyFont="1" applyFill="1" applyBorder="1" applyAlignment="1">
      <alignment horizontal="center" vertical="center" wrapText="1" shrinkToFit="1"/>
    </xf>
    <xf numFmtId="0" fontId="17" fillId="2" borderId="74" xfId="0" applyFont="1" applyFill="1" applyBorder="1" applyAlignment="1">
      <alignment horizontal="center" vertical="center" wrapText="1" shrinkToFit="1"/>
    </xf>
    <xf numFmtId="0" fontId="17" fillId="2" borderId="39" xfId="0" applyFont="1" applyFill="1" applyBorder="1" applyAlignment="1">
      <alignment horizontal="center" vertical="center" wrapText="1" shrinkToFit="1"/>
    </xf>
    <xf numFmtId="0" fontId="17" fillId="2" borderId="76" xfId="0" applyFont="1" applyFill="1" applyBorder="1" applyAlignment="1">
      <alignment horizontal="center" vertical="center" wrapText="1" shrinkToFit="1"/>
    </xf>
    <xf numFmtId="0" fontId="44" fillId="0" borderId="33" xfId="0" applyFont="1" applyFill="1" applyBorder="1" applyAlignment="1">
      <alignment horizontal="center" vertical="center" wrapText="1" shrinkToFit="1"/>
    </xf>
    <xf numFmtId="0" fontId="44" fillId="0" borderId="66" xfId="0" applyFont="1" applyFill="1" applyBorder="1" applyAlignment="1">
      <alignment horizontal="center" vertical="center" wrapText="1" shrinkToFit="1"/>
    </xf>
    <xf numFmtId="0" fontId="44" fillId="0" borderId="29" xfId="0" applyFont="1" applyFill="1" applyBorder="1" applyAlignment="1">
      <alignment horizontal="center" vertical="center" wrapText="1" shrinkToFit="1"/>
    </xf>
    <xf numFmtId="3" fontId="38" fillId="0" borderId="65" xfId="0" applyNumberFormat="1" applyFont="1" applyFill="1" applyBorder="1" applyAlignment="1">
      <alignment horizontal="center" vertical="center" wrapText="1" shrinkToFit="1"/>
    </xf>
    <xf numFmtId="0" fontId="44" fillId="0" borderId="25" xfId="0" applyFont="1" applyFill="1" applyBorder="1" applyAlignment="1">
      <alignment horizontal="center" vertical="center" wrapText="1" shrinkToFit="1"/>
    </xf>
    <xf numFmtId="3" fontId="38" fillId="0" borderId="57" xfId="0" applyNumberFormat="1" applyFont="1" applyFill="1" applyBorder="1" applyAlignment="1">
      <alignment horizontal="center" vertical="center" wrapText="1" shrinkToFit="1"/>
    </xf>
    <xf numFmtId="0" fontId="44" fillId="0" borderId="27" xfId="0" applyFont="1" applyFill="1" applyBorder="1" applyAlignment="1">
      <alignment horizontal="center" vertical="center" wrapText="1" shrinkToFit="1"/>
    </xf>
    <xf numFmtId="3" fontId="38" fillId="0" borderId="84" xfId="0" applyNumberFormat="1" applyFont="1" applyFill="1" applyBorder="1" applyAlignment="1">
      <alignment horizontal="center" vertical="center" wrapText="1" shrinkToFit="1"/>
    </xf>
    <xf numFmtId="0" fontId="44" fillId="0" borderId="82" xfId="0" applyFont="1" applyFill="1" applyBorder="1" applyAlignment="1">
      <alignment horizontal="center" vertical="center" wrapText="1" shrinkToFit="1"/>
    </xf>
    <xf numFmtId="2" fontId="38" fillId="0" borderId="80" xfId="0" applyNumberFormat="1" applyFont="1" applyFill="1" applyBorder="1" applyAlignment="1">
      <alignment horizontal="center" vertical="center" wrapText="1" shrinkToFit="1"/>
    </xf>
    <xf numFmtId="2" fontId="38" fillId="0" borderId="78" xfId="0" applyNumberFormat="1" applyFont="1" applyFill="1" applyBorder="1" applyAlignment="1">
      <alignment horizontal="center" vertical="center" wrapText="1" shrinkToFit="1"/>
    </xf>
    <xf numFmtId="2" fontId="38" fillId="0" borderId="85" xfId="0" applyNumberFormat="1" applyFont="1" applyFill="1" applyBorder="1" applyAlignment="1">
      <alignment horizontal="center" vertical="center" wrapText="1" shrinkToFit="1"/>
    </xf>
    <xf numFmtId="0" fontId="34" fillId="0" borderId="46" xfId="0" applyFont="1" applyFill="1" applyBorder="1" applyAlignment="1">
      <alignment horizontal="right" vertical="center" wrapText="1" shrinkToFit="1"/>
    </xf>
    <xf numFmtId="0" fontId="34" fillId="0" borderId="39" xfId="0" applyFont="1" applyFill="1" applyBorder="1" applyAlignment="1">
      <alignment horizontal="right" vertical="center" wrapText="1" shrinkToFit="1"/>
    </xf>
    <xf numFmtId="0" fontId="39" fillId="0" borderId="2" xfId="0" applyFont="1" applyFill="1" applyBorder="1" applyAlignment="1" applyProtection="1">
      <alignment horizontal="center" vertical="center" wrapText="1" shrinkToFit="1"/>
      <protection locked="0"/>
    </xf>
    <xf numFmtId="164" fontId="39" fillId="0" borderId="2" xfId="0" applyNumberFormat="1" applyFont="1" applyFill="1" applyBorder="1" applyAlignment="1" applyProtection="1">
      <alignment horizontal="center" vertical="center" wrapText="1" shrinkToFit="1"/>
      <protection locked="0"/>
    </xf>
    <xf numFmtId="0" fontId="19"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23" fillId="0" borderId="0" xfId="0" applyFont="1" applyFill="1" applyBorder="1" applyAlignment="1">
      <alignment vertical="center" wrapText="1" shrinkToFit="1"/>
    </xf>
    <xf numFmtId="0" fontId="19" fillId="0" borderId="0" xfId="0" applyFont="1" applyFill="1" applyBorder="1" applyAlignment="1" applyProtection="1">
      <alignment horizontal="center" vertical="center" wrapText="1" shrinkToFit="1"/>
      <protection locked="0"/>
    </xf>
    <xf numFmtId="164" fontId="19" fillId="0" borderId="0" xfId="0" applyNumberFormat="1" applyFont="1" applyFill="1" applyBorder="1" applyAlignment="1" applyProtection="1">
      <alignment horizontal="center" vertical="center" wrapText="1" shrinkToFit="1"/>
      <protection locked="0"/>
    </xf>
    <xf numFmtId="164" fontId="37" fillId="0" borderId="0" xfId="0" applyNumberFormat="1" applyFont="1" applyFill="1" applyBorder="1" applyAlignment="1">
      <alignment horizontal="center" vertical="center" wrapText="1" shrinkToFit="1"/>
    </xf>
    <xf numFmtId="0" fontId="24" fillId="2" borderId="31" xfId="0" applyFont="1" applyFill="1" applyBorder="1" applyAlignment="1">
      <alignment horizontal="center" vertical="center" wrapText="1" shrinkToFit="1"/>
    </xf>
    <xf numFmtId="0" fontId="24" fillId="2" borderId="32" xfId="0" applyFont="1" applyFill="1" applyBorder="1" applyAlignment="1">
      <alignment horizontal="center" vertical="center" wrapText="1" shrinkToFit="1"/>
    </xf>
    <xf numFmtId="0" fontId="27" fillId="2" borderId="39" xfId="0" applyFont="1" applyFill="1" applyBorder="1" applyAlignment="1">
      <alignment horizontal="center" wrapText="1" shrinkToFit="1"/>
    </xf>
    <xf numFmtId="0" fontId="19" fillId="0" borderId="73" xfId="0" applyFont="1" applyFill="1" applyBorder="1" applyAlignment="1">
      <alignment horizontal="center" wrapText="1" shrinkToFit="1"/>
    </xf>
    <xf numFmtId="0" fontId="19" fillId="0" borderId="0" xfId="0" applyFont="1" applyFill="1" applyBorder="1" applyAlignment="1">
      <alignment horizontal="center" wrapText="1" shrinkToFit="1"/>
    </xf>
    <xf numFmtId="0" fontId="44" fillId="0" borderId="91" xfId="0" applyFont="1" applyFill="1" applyBorder="1" applyAlignment="1">
      <alignment horizontal="center" vertical="center" wrapText="1" shrinkToFit="1"/>
    </xf>
    <xf numFmtId="0" fontId="44" fillId="0" borderId="83" xfId="0" applyFont="1" applyFill="1" applyBorder="1" applyAlignment="1">
      <alignment horizontal="center" vertical="center" wrapText="1" shrinkToFit="1"/>
    </xf>
    <xf numFmtId="3" fontId="38" fillId="0" borderId="92" xfId="0" applyNumberFormat="1" applyFont="1" applyFill="1" applyBorder="1" applyAlignment="1">
      <alignment horizontal="center" vertical="center" wrapText="1" shrinkToFit="1"/>
    </xf>
    <xf numFmtId="3" fontId="38" fillId="0" borderId="81" xfId="0" applyNumberFormat="1" applyFont="1" applyFill="1" applyBorder="1" applyAlignment="1">
      <alignment horizontal="center" vertical="center" wrapText="1" shrinkToFit="1"/>
    </xf>
    <xf numFmtId="0" fontId="19" fillId="0" borderId="73" xfId="0"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59" xfId="0" applyFont="1" applyFill="1" applyBorder="1" applyAlignment="1">
      <alignment horizontal="center" vertical="center" wrapText="1" shrinkToFit="1"/>
    </xf>
    <xf numFmtId="0" fontId="43" fillId="0" borderId="89" xfId="0" applyFont="1" applyFill="1" applyBorder="1" applyAlignment="1">
      <alignment horizontal="center" vertical="center" wrapText="1" shrinkToFit="1"/>
    </xf>
    <xf numFmtId="0" fontId="43" fillId="0" borderId="45" xfId="0" applyFont="1" applyFill="1" applyBorder="1" applyAlignment="1">
      <alignment horizontal="center" vertical="center" wrapText="1" shrinkToFit="1"/>
    </xf>
    <xf numFmtId="0" fontId="43" fillId="0" borderId="90" xfId="0" applyFont="1" applyFill="1" applyBorder="1" applyAlignment="1">
      <alignment horizontal="center" vertical="center" wrapText="1" shrinkToFit="1"/>
    </xf>
    <xf numFmtId="0" fontId="45" fillId="0" borderId="96" xfId="0" applyFont="1" applyFill="1" applyBorder="1" applyAlignment="1">
      <alignment horizontal="center" vertical="center" wrapText="1" shrinkToFit="1"/>
    </xf>
    <xf numFmtId="0" fontId="45" fillId="0" borderId="71" xfId="0" applyFont="1" applyFill="1" applyBorder="1" applyAlignment="1">
      <alignment horizontal="center" vertical="center" wrapText="1" shrinkToFit="1"/>
    </xf>
    <xf numFmtId="0" fontId="45" fillId="0" borderId="72" xfId="0" applyFont="1" applyFill="1" applyBorder="1" applyAlignment="1">
      <alignment horizontal="center" vertical="center" wrapText="1" shrinkToFit="1"/>
    </xf>
    <xf numFmtId="0" fontId="17" fillId="0" borderId="73"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23" fillId="2" borderId="0" xfId="0" applyFont="1" applyFill="1" applyBorder="1" applyAlignment="1">
      <alignment horizontal="center" vertical="center" wrapText="1" shrinkToFit="1"/>
    </xf>
    <xf numFmtId="0" fontId="42" fillId="0" borderId="89" xfId="0" applyFont="1" applyFill="1" applyBorder="1" applyAlignment="1">
      <alignment horizontal="center" vertical="center" wrapText="1" shrinkToFit="1"/>
    </xf>
    <xf numFmtId="0" fontId="42" fillId="0" borderId="45" xfId="0" applyFont="1" applyFill="1" applyBorder="1" applyAlignment="1">
      <alignment horizontal="center" vertical="center" wrapText="1" shrinkToFit="1"/>
    </xf>
    <xf numFmtId="0" fontId="42" fillId="0" borderId="90" xfId="0" applyFont="1" applyFill="1" applyBorder="1" applyAlignment="1">
      <alignment horizontal="center" vertical="center" wrapText="1" shrinkToFit="1"/>
    </xf>
    <xf numFmtId="0" fontId="40" fillId="9" borderId="70" xfId="0" applyFont="1" applyFill="1" applyBorder="1" applyAlignment="1">
      <alignment horizontal="left" vertical="center" wrapText="1" shrinkToFit="1"/>
    </xf>
    <xf numFmtId="0" fontId="40" fillId="9" borderId="88" xfId="0" applyFont="1" applyFill="1" applyBorder="1" applyAlignment="1">
      <alignment horizontal="left" vertical="center" wrapText="1" shrinkToFit="1"/>
    </xf>
    <xf numFmtId="0" fontId="40" fillId="9" borderId="73" xfId="0" applyFont="1" applyFill="1" applyBorder="1" applyAlignment="1">
      <alignment horizontal="left" vertical="center" wrapText="1" shrinkToFit="1"/>
    </xf>
    <xf numFmtId="0" fontId="40" fillId="9" borderId="74" xfId="0" applyFont="1" applyFill="1" applyBorder="1" applyAlignment="1">
      <alignment horizontal="left" vertical="center" wrapText="1" shrinkToFit="1"/>
    </xf>
    <xf numFmtId="0" fontId="40" fillId="9" borderId="67" xfId="0" applyFont="1" applyFill="1" applyBorder="1" applyAlignment="1">
      <alignment horizontal="left" vertical="center" wrapText="1" shrinkToFit="1"/>
    </xf>
    <xf numFmtId="0" fontId="40" fillId="9" borderId="76" xfId="0" applyFont="1" applyFill="1" applyBorder="1" applyAlignment="1">
      <alignment horizontal="left" vertical="center" wrapText="1" shrinkToFit="1"/>
    </xf>
    <xf numFmtId="10" fontId="34" fillId="0" borderId="95" xfId="0" applyNumberFormat="1" applyFont="1" applyFill="1" applyBorder="1" applyAlignment="1">
      <alignment horizontal="center" vertical="center" wrapText="1" shrinkToFit="1"/>
    </xf>
    <xf numFmtId="10" fontId="34" fillId="0" borderId="76" xfId="0" applyNumberFormat="1" applyFont="1" applyFill="1" applyBorder="1" applyAlignment="1">
      <alignment horizontal="center" vertical="center" wrapText="1" shrinkToFit="1"/>
    </xf>
    <xf numFmtId="3" fontId="38" fillId="0" borderId="93" xfId="0" applyNumberFormat="1" applyFont="1" applyFill="1" applyBorder="1" applyAlignment="1">
      <alignment horizontal="center" vertical="center" wrapText="1" shrinkToFit="1"/>
    </xf>
    <xf numFmtId="3" fontId="38" fillId="0" borderId="79" xfId="0" applyNumberFormat="1" applyFont="1" applyFill="1" applyBorder="1" applyAlignment="1">
      <alignment horizontal="center" vertical="center" wrapText="1" shrinkToFit="1"/>
    </xf>
    <xf numFmtId="3" fontId="38" fillId="0" borderId="94" xfId="0" applyNumberFormat="1" applyFont="1" applyFill="1" applyBorder="1" applyAlignment="1">
      <alignment horizontal="center" vertical="center" wrapText="1" shrinkToFit="1"/>
    </xf>
    <xf numFmtId="3" fontId="38" fillId="0" borderId="86" xfId="0" applyNumberFormat="1" applyFont="1" applyFill="1" applyBorder="1" applyAlignment="1">
      <alignment horizontal="center" vertical="center" wrapText="1" shrinkToFit="1"/>
    </xf>
    <xf numFmtId="164" fontId="34" fillId="0" borderId="91" xfId="0" applyNumberFormat="1" applyFont="1" applyFill="1" applyBorder="1" applyAlignment="1">
      <alignment horizontal="center" vertical="center" wrapText="1" shrinkToFit="1"/>
    </xf>
    <xf numFmtId="164" fontId="34" fillId="0" borderId="83" xfId="0" applyNumberFormat="1" applyFont="1" applyFill="1" applyBorder="1" applyAlignment="1">
      <alignment horizontal="center" vertical="center" wrapText="1" shrinkToFit="1"/>
    </xf>
    <xf numFmtId="0" fontId="19" fillId="0" borderId="12" xfId="0" applyFont="1" applyFill="1" applyBorder="1" applyAlignment="1">
      <alignment horizontal="center" vertical="center" wrapText="1" shrinkToFit="1"/>
    </xf>
    <xf numFmtId="0" fontId="23" fillId="0" borderId="60" xfId="0" applyFont="1" applyFill="1" applyBorder="1" applyAlignment="1">
      <alignment horizontal="left" vertical="center" wrapText="1" shrinkToFit="1"/>
    </xf>
    <xf numFmtId="0" fontId="23" fillId="0" borderId="61" xfId="0" applyFont="1" applyFill="1" applyBorder="1" applyAlignment="1">
      <alignment horizontal="left" vertical="center" wrapText="1" shrinkToFit="1"/>
    </xf>
    <xf numFmtId="0" fontId="27" fillId="0" borderId="39" xfId="0" applyFont="1" applyFill="1" applyBorder="1" applyAlignment="1">
      <alignment horizontal="center" wrapText="1" shrinkToFit="1"/>
    </xf>
    <xf numFmtId="0" fontId="24" fillId="8" borderId="31" xfId="0" applyFont="1" applyFill="1" applyBorder="1" applyAlignment="1">
      <alignment horizontal="center" vertical="center" wrapText="1" shrinkToFit="1"/>
    </xf>
    <xf numFmtId="0" fontId="24" fillId="8" borderId="45" xfId="0" applyFont="1" applyFill="1" applyBorder="1" applyAlignment="1">
      <alignment horizontal="center" vertical="center" wrapText="1" shrinkToFit="1"/>
    </xf>
    <xf numFmtId="0" fontId="24" fillId="8" borderId="32" xfId="0" applyFont="1" applyFill="1" applyBorder="1" applyAlignment="1">
      <alignment horizontal="center" vertical="center" wrapText="1" shrinkToFit="1"/>
    </xf>
    <xf numFmtId="0" fontId="7" fillId="4" borderId="7" xfId="0" applyFont="1" applyFill="1" applyBorder="1" applyAlignment="1">
      <alignment horizontal="center" vertical="center" wrapText="1" shrinkToFit="1"/>
    </xf>
    <xf numFmtId="0" fontId="7" fillId="4" borderId="8"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2" fontId="8" fillId="2" borderId="0" xfId="0" applyNumberFormat="1" applyFont="1" applyFill="1" applyBorder="1" applyAlignment="1">
      <alignment horizontal="center" vertical="center" wrapText="1" shrinkToFit="1"/>
    </xf>
    <xf numFmtId="0" fontId="2" fillId="2" borderId="17" xfId="0" applyFont="1" applyFill="1" applyBorder="1" applyAlignment="1">
      <alignment horizontal="left" vertical="center" wrapText="1" shrinkToFit="1"/>
    </xf>
    <xf numFmtId="0" fontId="2" fillId="2" borderId="18" xfId="0" applyFont="1" applyFill="1" applyBorder="1" applyAlignment="1">
      <alignment horizontal="left" vertical="center" wrapText="1" shrinkToFit="1"/>
    </xf>
    <xf numFmtId="0" fontId="2" fillId="2" borderId="19" xfId="0" applyFont="1" applyFill="1" applyBorder="1" applyAlignment="1">
      <alignment horizontal="left" vertical="center" wrapText="1" shrinkToFit="1"/>
    </xf>
  </cellXfs>
  <cellStyles count="1">
    <cellStyle name="Normal" xfId="0" builtinId="0"/>
  </cellStyles>
  <dxfs count="0"/>
  <tableStyles count="0" defaultTableStyle="TableStyleMedium2" defaultPivotStyle="PivotStyleLight16"/>
  <colors>
    <mruColors>
      <color rgb="FFF7921E"/>
      <color rgb="FF00AECA"/>
      <color rgb="FFB7F5FF"/>
      <color rgb="FF11DDFF"/>
      <color rgb="FFE7F1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250031</xdr:colOff>
      <xdr:row>1</xdr:row>
      <xdr:rowOff>192353</xdr:rowOff>
    </xdr:from>
    <xdr:to>
      <xdr:col>1</xdr:col>
      <xdr:colOff>1369218</xdr:colOff>
      <xdr:row>1</xdr:row>
      <xdr:rowOff>1332561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311416"/>
          <a:ext cx="1119187" cy="1140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2286001</xdr:colOff>
      <xdr:row>0</xdr:row>
      <xdr:rowOff>226219</xdr:rowOff>
    </xdr:from>
    <xdr:to>
      <xdr:col>5</xdr:col>
      <xdr:colOff>285750</xdr:colOff>
      <xdr:row>2</xdr:row>
      <xdr:rowOff>35718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34776" y="226219"/>
          <a:ext cx="1304924" cy="1304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2286001</xdr:colOff>
      <xdr:row>0</xdr:row>
      <xdr:rowOff>226219</xdr:rowOff>
    </xdr:from>
    <xdr:to>
      <xdr:col>5</xdr:col>
      <xdr:colOff>285750</xdr:colOff>
      <xdr:row>2</xdr:row>
      <xdr:rowOff>35718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37157" y="226219"/>
          <a:ext cx="1309687" cy="13096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2136322</xdr:colOff>
      <xdr:row>1</xdr:row>
      <xdr:rowOff>285751</xdr:rowOff>
    </xdr:from>
    <xdr:to>
      <xdr:col>16</xdr:col>
      <xdr:colOff>891971</xdr:colOff>
      <xdr:row>3</xdr:row>
      <xdr:rowOff>361293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72751" y="857251"/>
          <a:ext cx="1735613" cy="17356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9"/>
  <sheetViews>
    <sheetView showGridLines="0" tabSelected="1" zoomScale="90" zoomScaleNormal="90" workbookViewId="0">
      <selection activeCell="E10" sqref="E10"/>
    </sheetView>
  </sheetViews>
  <sheetFormatPr defaultRowHeight="20.100000000000001" customHeight="1" x14ac:dyDescent="0.25"/>
  <cols>
    <col min="1" max="1" width="1.28515625" style="50" customWidth="1"/>
    <col min="2" max="4" width="35.7109375" style="50" customWidth="1"/>
    <col min="5" max="5" width="100.5703125" style="50" customWidth="1"/>
    <col min="6" max="6" width="8.7109375" style="50" customWidth="1"/>
    <col min="7" max="7" width="8.7109375" style="50" hidden="1" customWidth="1"/>
    <col min="8" max="8" width="33.5703125" style="50" hidden="1" customWidth="1"/>
    <col min="9" max="9" width="10.7109375" style="50" hidden="1" customWidth="1"/>
    <col min="10" max="10" width="4.7109375" style="50" hidden="1" customWidth="1"/>
    <col min="11" max="11" width="20.42578125" style="50" hidden="1" customWidth="1"/>
    <col min="12" max="12" width="13.85546875" style="50" hidden="1" customWidth="1"/>
    <col min="13" max="13" width="4.7109375" style="50" hidden="1" customWidth="1"/>
    <col min="14" max="14" width="28" style="50" hidden="1" customWidth="1"/>
    <col min="15" max="15" width="10.7109375" style="50" hidden="1" customWidth="1"/>
    <col min="16" max="16" width="22.140625" style="50" hidden="1" customWidth="1"/>
    <col min="17" max="17" width="9.140625" style="50" hidden="1" customWidth="1"/>
    <col min="18" max="16384" width="9.140625" style="50"/>
  </cols>
  <sheetData>
    <row r="1" spans="1:17" ht="9" customHeight="1" thickBot="1" x14ac:dyDescent="0.3">
      <c r="H1" s="135"/>
      <c r="I1" s="135"/>
      <c r="J1" s="135"/>
      <c r="K1" s="135"/>
      <c r="L1" s="135"/>
      <c r="M1" s="135"/>
      <c r="N1" s="135"/>
      <c r="O1" s="135"/>
      <c r="P1" s="135"/>
      <c r="Q1" s="135"/>
    </row>
    <row r="2" spans="1:17" ht="119.25" customHeight="1" thickTop="1" thickBot="1" x14ac:dyDescent="0.3">
      <c r="B2" s="233" t="s">
        <v>145</v>
      </c>
      <c r="C2" s="234"/>
      <c r="D2" s="234"/>
      <c r="E2" s="234"/>
      <c r="F2" s="235"/>
      <c r="G2" s="214"/>
      <c r="H2" s="238" t="s">
        <v>118</v>
      </c>
      <c r="I2" s="238"/>
      <c r="J2" s="238"/>
      <c r="K2" s="238"/>
      <c r="L2" s="238"/>
      <c r="M2" s="238"/>
      <c r="N2" s="238"/>
      <c r="O2" s="238"/>
      <c r="P2" s="135"/>
      <c r="Q2" s="135"/>
    </row>
    <row r="3" spans="1:17" ht="32.25" customHeight="1" thickTop="1" thickBot="1" x14ac:dyDescent="0.35">
      <c r="B3" s="173"/>
      <c r="C3" s="169"/>
      <c r="D3" s="51"/>
      <c r="E3" s="166"/>
      <c r="F3" s="174"/>
      <c r="G3" s="213"/>
      <c r="H3" s="220" t="s">
        <v>72</v>
      </c>
      <c r="I3" s="220"/>
      <c r="J3" s="135"/>
      <c r="K3" s="220" t="s">
        <v>71</v>
      </c>
      <c r="L3" s="220"/>
      <c r="M3" s="135"/>
      <c r="N3" s="220" t="s">
        <v>102</v>
      </c>
      <c r="O3" s="220"/>
      <c r="P3" s="220"/>
      <c r="Q3" s="220"/>
    </row>
    <row r="4" spans="1:17" ht="45" customHeight="1" thickTop="1" thickBot="1" x14ac:dyDescent="0.3">
      <c r="B4" s="227" t="s">
        <v>143</v>
      </c>
      <c r="C4" s="228"/>
      <c r="D4" s="229"/>
      <c r="E4" s="210" t="s">
        <v>128</v>
      </c>
      <c r="F4" s="175"/>
      <c r="G4" s="215"/>
      <c r="H4" s="218" t="s">
        <v>69</v>
      </c>
      <c r="I4" s="219"/>
      <c r="J4" s="135"/>
      <c r="K4" s="218" t="s">
        <v>103</v>
      </c>
      <c r="L4" s="219"/>
      <c r="M4" s="135"/>
      <c r="N4" s="218" t="s">
        <v>121</v>
      </c>
      <c r="O4" s="219"/>
      <c r="P4" s="218" t="s">
        <v>122</v>
      </c>
      <c r="Q4" s="219"/>
    </row>
    <row r="5" spans="1:17" ht="39.950000000000003" customHeight="1" thickTop="1" thickBot="1" x14ac:dyDescent="0.3">
      <c r="B5" s="236"/>
      <c r="C5" s="237"/>
      <c r="D5" s="237"/>
      <c r="E5" s="98"/>
      <c r="F5" s="176"/>
      <c r="G5" s="212"/>
      <c r="H5" s="136" t="s">
        <v>60</v>
      </c>
      <c r="I5" s="137" t="s">
        <v>61</v>
      </c>
      <c r="J5" s="135"/>
      <c r="K5" s="136" t="s">
        <v>46</v>
      </c>
      <c r="L5" s="137" t="s">
        <v>104</v>
      </c>
      <c r="M5" s="135"/>
      <c r="N5" s="138" t="s">
        <v>73</v>
      </c>
      <c r="O5" s="139">
        <f>VLOOKUP($E$4,$H$6:$I$11,2,FALSE)</f>
        <v>632</v>
      </c>
      <c r="P5" s="138" t="s">
        <v>73</v>
      </c>
      <c r="Q5" s="139">
        <f>VLOOKUP($E$6,$H$12:$I$18,2,FALSE)</f>
        <v>0</v>
      </c>
    </row>
    <row r="6" spans="1:17" ht="45" customHeight="1" thickBot="1" x14ac:dyDescent="0.3">
      <c r="B6" s="227" t="s">
        <v>140</v>
      </c>
      <c r="C6" s="228"/>
      <c r="D6" s="229"/>
      <c r="E6" s="210" t="s">
        <v>124</v>
      </c>
      <c r="F6" s="175"/>
      <c r="G6" s="216"/>
      <c r="H6" s="140" t="s">
        <v>129</v>
      </c>
      <c r="I6" s="141">
        <v>926</v>
      </c>
      <c r="J6" s="135"/>
      <c r="K6" s="142">
        <v>2</v>
      </c>
      <c r="L6" s="143">
        <f>12*5962</f>
        <v>71544</v>
      </c>
      <c r="M6" s="135"/>
      <c r="N6" s="144" t="s">
        <v>105</v>
      </c>
      <c r="O6" s="145">
        <v>110</v>
      </c>
      <c r="P6" s="144" t="s">
        <v>105</v>
      </c>
      <c r="Q6" s="145">
        <v>110</v>
      </c>
    </row>
    <row r="7" spans="1:17" ht="39.950000000000003" customHeight="1" thickBot="1" x14ac:dyDescent="0.3">
      <c r="B7" s="173"/>
      <c r="C7" s="169"/>
      <c r="D7" s="169"/>
      <c r="E7" s="186"/>
      <c r="F7" s="175"/>
      <c r="G7" s="212"/>
      <c r="H7" s="146" t="s">
        <v>130</v>
      </c>
      <c r="I7" s="147">
        <v>1250</v>
      </c>
      <c r="J7" s="135"/>
      <c r="K7" s="142">
        <v>3</v>
      </c>
      <c r="L7" s="143">
        <f>12*6432</f>
        <v>77184</v>
      </c>
      <c r="M7" s="135"/>
      <c r="N7" s="144" t="s">
        <v>63</v>
      </c>
      <c r="O7" s="148">
        <v>0.5</v>
      </c>
      <c r="P7" s="144" t="s">
        <v>63</v>
      </c>
      <c r="Q7" s="148">
        <v>0.5</v>
      </c>
    </row>
    <row r="8" spans="1:17" ht="45" customHeight="1" thickBot="1" x14ac:dyDescent="0.3">
      <c r="B8" s="227" t="s">
        <v>116</v>
      </c>
      <c r="C8" s="228"/>
      <c r="D8" s="229"/>
      <c r="E8" s="211"/>
      <c r="F8" s="174"/>
      <c r="G8" s="215"/>
      <c r="H8" s="149" t="s">
        <v>131</v>
      </c>
      <c r="I8" s="150">
        <v>1543.15</v>
      </c>
      <c r="J8" s="135"/>
      <c r="K8" s="142">
        <v>4</v>
      </c>
      <c r="L8" s="143">
        <f>12*7510</f>
        <v>90120</v>
      </c>
      <c r="M8" s="135"/>
      <c r="N8" s="144" t="s">
        <v>64</v>
      </c>
      <c r="O8" s="151">
        <f>O$5*O$7</f>
        <v>316</v>
      </c>
      <c r="P8" s="144" t="s">
        <v>64</v>
      </c>
      <c r="Q8" s="151">
        <f>Q$5*Q$7</f>
        <v>0</v>
      </c>
    </row>
    <row r="9" spans="1:17" ht="39.950000000000003" customHeight="1" thickBot="1" x14ac:dyDescent="0.35">
      <c r="B9" s="173"/>
      <c r="C9" s="169"/>
      <c r="D9" s="167"/>
      <c r="E9" s="168"/>
      <c r="F9" s="177"/>
      <c r="G9" s="212"/>
      <c r="H9" s="140" t="s">
        <v>128</v>
      </c>
      <c r="I9" s="152">
        <v>632</v>
      </c>
      <c r="J9" s="135"/>
      <c r="K9" s="142">
        <v>5</v>
      </c>
      <c r="L9" s="143">
        <f>12*8710</f>
        <v>104520</v>
      </c>
      <c r="M9" s="135"/>
      <c r="N9" s="144" t="s">
        <v>107</v>
      </c>
      <c r="O9" s="153" t="e">
        <f>(E$8/L$13)*100</f>
        <v>#N/A</v>
      </c>
      <c r="P9" s="144" t="s">
        <v>107</v>
      </c>
      <c r="Q9" s="153" t="e">
        <f>(E$8/L$13)*100</f>
        <v>#N/A</v>
      </c>
    </row>
    <row r="10" spans="1:17" ht="45" customHeight="1" thickBot="1" x14ac:dyDescent="0.45">
      <c r="B10" s="227" t="s">
        <v>117</v>
      </c>
      <c r="C10" s="228"/>
      <c r="D10" s="229"/>
      <c r="E10" s="210"/>
      <c r="F10" s="178"/>
      <c r="G10" s="217"/>
      <c r="H10" s="146" t="s">
        <v>132</v>
      </c>
      <c r="I10" s="151">
        <v>854</v>
      </c>
      <c r="J10" s="135"/>
      <c r="K10" s="142">
        <v>6</v>
      </c>
      <c r="L10" s="143">
        <f>12*9913</f>
        <v>118956</v>
      </c>
      <c r="M10" s="135"/>
      <c r="N10" s="144" t="s">
        <v>108</v>
      </c>
      <c r="O10" s="151" t="e">
        <f>(((O5-O8)/O6)*(O9))+O8</f>
        <v>#N/A</v>
      </c>
      <c r="P10" s="144" t="s">
        <v>108</v>
      </c>
      <c r="Q10" s="151" t="e">
        <f>(((Q5-Q8)/Q6)*(Q9))+Q8</f>
        <v>#N/A</v>
      </c>
    </row>
    <row r="11" spans="1:17" ht="45" customHeight="1" thickTop="1" thickBot="1" x14ac:dyDescent="0.3">
      <c r="B11" s="173"/>
      <c r="C11" s="169"/>
      <c r="D11" s="167"/>
      <c r="E11" s="168"/>
      <c r="F11" s="174"/>
      <c r="G11" s="213"/>
      <c r="H11" s="154" t="s">
        <v>133</v>
      </c>
      <c r="I11" s="155">
        <v>1053.9100000000001</v>
      </c>
      <c r="J11" s="135"/>
      <c r="K11" s="142">
        <v>7</v>
      </c>
      <c r="L11" s="143">
        <f>12*10138</f>
        <v>121656</v>
      </c>
      <c r="M11" s="135"/>
      <c r="N11" s="156" t="s">
        <v>120</v>
      </c>
      <c r="O11" s="157" t="e">
        <f>IF(O10&lt;O5,O10,O5)</f>
        <v>#N/A</v>
      </c>
      <c r="P11" s="156" t="s">
        <v>120</v>
      </c>
      <c r="Q11" s="157" t="e">
        <f>IF(Q10&lt;Q5,Q10,Q5)</f>
        <v>#N/A</v>
      </c>
    </row>
    <row r="12" spans="1:17" ht="45" customHeight="1" thickTop="1" thickBot="1" x14ac:dyDescent="0.3">
      <c r="B12" s="227" t="s">
        <v>127</v>
      </c>
      <c r="C12" s="228"/>
      <c r="D12" s="228"/>
      <c r="E12" s="185" t="e">
        <f>(O5+Q5)-E14</f>
        <v>#N/A</v>
      </c>
      <c r="F12" s="174"/>
      <c r="G12" s="55"/>
      <c r="H12" s="158" t="s">
        <v>134</v>
      </c>
      <c r="I12" s="139">
        <v>108</v>
      </c>
      <c r="J12" s="135"/>
      <c r="K12" s="149">
        <v>8</v>
      </c>
      <c r="L12" s="159">
        <f>12*10364</f>
        <v>124368</v>
      </c>
      <c r="M12" s="135"/>
      <c r="N12" s="170"/>
      <c r="O12" s="135"/>
      <c r="P12" s="135"/>
      <c r="Q12" s="135"/>
    </row>
    <row r="13" spans="1:17" ht="35.1" customHeight="1" thickTop="1" thickBot="1" x14ac:dyDescent="0.3">
      <c r="B13" s="173"/>
      <c r="C13" s="169"/>
      <c r="D13" s="169"/>
      <c r="E13" s="169"/>
      <c r="F13" s="176"/>
      <c r="G13" s="213"/>
      <c r="H13" s="142" t="s">
        <v>135</v>
      </c>
      <c r="I13" s="151">
        <v>180</v>
      </c>
      <c r="J13" s="135"/>
      <c r="K13" s="165" t="s">
        <v>103</v>
      </c>
      <c r="L13" s="160" t="e">
        <f>VLOOKUP($E$10,K6:L12,2,FALSE)</f>
        <v>#N/A</v>
      </c>
      <c r="M13" s="135"/>
      <c r="N13" s="156" t="s">
        <v>123</v>
      </c>
      <c r="O13" s="157" t="e">
        <f>O11+Q11</f>
        <v>#N/A</v>
      </c>
      <c r="P13" s="135"/>
      <c r="Q13" s="135"/>
    </row>
    <row r="14" spans="1:17" ht="45" customHeight="1" thickTop="1" thickBot="1" x14ac:dyDescent="0.45">
      <c r="B14" s="221" t="s">
        <v>126</v>
      </c>
      <c r="C14" s="222"/>
      <c r="D14" s="222"/>
      <c r="E14" s="61" t="e">
        <f>O13</f>
        <v>#N/A</v>
      </c>
      <c r="F14" s="176"/>
      <c r="G14" s="56"/>
      <c r="H14" s="161" t="s">
        <v>136</v>
      </c>
      <c r="I14" s="152">
        <v>146</v>
      </c>
      <c r="J14" s="135"/>
      <c r="K14" s="135"/>
      <c r="L14" s="135"/>
      <c r="M14" s="135"/>
      <c r="N14" s="135"/>
      <c r="O14" s="135"/>
      <c r="P14" s="135"/>
      <c r="Q14" s="135"/>
    </row>
    <row r="15" spans="1:17" ht="45" customHeight="1" thickTop="1" thickBot="1" x14ac:dyDescent="0.45">
      <c r="B15" s="179"/>
      <c r="C15" s="181"/>
      <c r="D15" s="181"/>
      <c r="E15" s="182" t="s">
        <v>110</v>
      </c>
      <c r="F15" s="183"/>
      <c r="G15" s="55"/>
      <c r="H15" s="149" t="s">
        <v>137</v>
      </c>
      <c r="I15" s="150">
        <v>243</v>
      </c>
      <c r="J15" s="135"/>
      <c r="K15" s="135"/>
      <c r="L15" s="135"/>
      <c r="M15" s="135"/>
      <c r="N15" s="135"/>
      <c r="O15" s="135"/>
      <c r="P15" s="135"/>
      <c r="Q15" s="135"/>
    </row>
    <row r="16" spans="1:17" ht="55.5" hidden="1" customHeight="1" thickTop="1" thickBot="1" x14ac:dyDescent="0.3">
      <c r="A16" s="135"/>
      <c r="B16" s="135"/>
      <c r="C16" s="135"/>
      <c r="D16" s="135"/>
      <c r="E16" s="135"/>
      <c r="F16" s="135"/>
      <c r="G16" s="172"/>
      <c r="H16" s="162" t="s">
        <v>138</v>
      </c>
      <c r="I16" s="163">
        <v>180</v>
      </c>
      <c r="J16" s="135"/>
      <c r="K16" s="135"/>
      <c r="L16" s="135"/>
      <c r="M16" s="135"/>
      <c r="N16" s="135"/>
      <c r="O16" s="135"/>
      <c r="P16" s="135"/>
      <c r="Q16" s="135"/>
    </row>
    <row r="17" spans="1:17" ht="52.5" hidden="1" customHeight="1" thickTop="1" thickBot="1" x14ac:dyDescent="0.3">
      <c r="A17" s="135"/>
      <c r="B17" s="230" t="s">
        <v>114</v>
      </c>
      <c r="C17" s="231"/>
      <c r="D17" s="231"/>
      <c r="E17" s="231"/>
      <c r="F17" s="231"/>
      <c r="G17" s="232"/>
      <c r="H17" s="184" t="s">
        <v>139</v>
      </c>
      <c r="I17" s="155">
        <v>300</v>
      </c>
      <c r="J17" s="164"/>
      <c r="K17" s="135"/>
      <c r="L17" s="135"/>
      <c r="M17" s="135"/>
      <c r="N17" s="135"/>
      <c r="O17" s="135"/>
      <c r="P17" s="135"/>
      <c r="Q17" s="135"/>
    </row>
    <row r="18" spans="1:17" ht="39.950000000000003" hidden="1" customHeight="1" thickTop="1" thickBot="1" x14ac:dyDescent="0.3">
      <c r="A18" s="135"/>
      <c r="B18" s="196" t="s">
        <v>119</v>
      </c>
      <c r="C18" s="197" t="s">
        <v>111</v>
      </c>
      <c r="D18" s="197" t="s">
        <v>125</v>
      </c>
      <c r="E18" s="204" t="s">
        <v>112</v>
      </c>
      <c r="F18" s="223" t="s">
        <v>113</v>
      </c>
      <c r="G18" s="224"/>
      <c r="H18" s="184" t="s">
        <v>124</v>
      </c>
      <c r="I18" s="155">
        <v>0</v>
      </c>
      <c r="J18" s="164"/>
      <c r="K18" s="135"/>
      <c r="L18" s="135"/>
      <c r="M18" s="135"/>
      <c r="N18" s="135"/>
      <c r="O18" s="135"/>
      <c r="P18" s="135"/>
      <c r="Q18" s="135"/>
    </row>
    <row r="19" spans="1:17" ht="35.1" hidden="1" customHeight="1" x14ac:dyDescent="0.25">
      <c r="A19" s="135"/>
      <c r="B19" s="198">
        <v>1</v>
      </c>
      <c r="C19" s="199">
        <v>1355</v>
      </c>
      <c r="D19" s="199">
        <v>188</v>
      </c>
      <c r="E19" s="205">
        <v>0.1</v>
      </c>
      <c r="F19" s="225">
        <f>C19*(1-E19)</f>
        <v>1219.5</v>
      </c>
      <c r="G19" s="226"/>
      <c r="H19" s="164"/>
      <c r="I19" s="135"/>
      <c r="J19" s="164"/>
      <c r="K19" s="135"/>
      <c r="L19" s="135"/>
      <c r="M19" s="135"/>
      <c r="N19" s="135"/>
      <c r="O19" s="135"/>
      <c r="P19" s="135"/>
      <c r="Q19" s="135"/>
    </row>
    <row r="20" spans="1:17" ht="35.1" hidden="1" customHeight="1" x14ac:dyDescent="0.25">
      <c r="A20" s="135"/>
      <c r="B20" s="200">
        <v>2</v>
      </c>
      <c r="C20" s="201">
        <v>926</v>
      </c>
      <c r="D20" s="201">
        <v>128</v>
      </c>
      <c r="E20" s="206">
        <v>0.2</v>
      </c>
      <c r="F20" s="250">
        <f>C20*(1-E20)</f>
        <v>740.80000000000007</v>
      </c>
      <c r="G20" s="251"/>
      <c r="H20" s="164"/>
      <c r="I20" s="135"/>
      <c r="J20" s="164"/>
      <c r="K20" s="135"/>
      <c r="L20" s="135"/>
      <c r="M20" s="135"/>
      <c r="N20" s="135"/>
      <c r="O20" s="135"/>
      <c r="P20" s="135"/>
      <c r="Q20" s="135"/>
    </row>
    <row r="21" spans="1:17" ht="35.1" hidden="1" customHeight="1" x14ac:dyDescent="0.25">
      <c r="A21" s="135"/>
      <c r="B21" s="200">
        <v>3</v>
      </c>
      <c r="C21" s="201"/>
      <c r="D21" s="201"/>
      <c r="E21" s="206"/>
      <c r="F21" s="250">
        <f>C21*(1-E21)</f>
        <v>0</v>
      </c>
      <c r="G21" s="251"/>
      <c r="H21" s="135"/>
      <c r="I21" s="135"/>
      <c r="J21" s="164"/>
      <c r="K21" s="135"/>
      <c r="L21" s="135"/>
      <c r="M21" s="135"/>
      <c r="N21" s="135"/>
      <c r="O21" s="135"/>
      <c r="P21" s="135"/>
      <c r="Q21" s="135"/>
    </row>
    <row r="22" spans="1:17" ht="35.1" hidden="1" customHeight="1" thickBot="1" x14ac:dyDescent="0.3">
      <c r="A22" s="135"/>
      <c r="B22" s="202">
        <v>4</v>
      </c>
      <c r="C22" s="203"/>
      <c r="D22" s="203"/>
      <c r="E22" s="207"/>
      <c r="F22" s="252">
        <f>C22*(1-E22)</f>
        <v>0</v>
      </c>
      <c r="G22" s="253"/>
      <c r="H22" s="135"/>
      <c r="I22" s="135"/>
      <c r="J22" s="171"/>
      <c r="K22" s="135"/>
      <c r="L22" s="135"/>
      <c r="M22" s="135"/>
      <c r="N22" s="135"/>
      <c r="O22" s="135"/>
      <c r="P22" s="135"/>
      <c r="Q22" s="135"/>
    </row>
    <row r="23" spans="1:17" ht="35.1" hidden="1" customHeight="1" thickTop="1" thickBot="1" x14ac:dyDescent="0.3">
      <c r="A23" s="135"/>
      <c r="B23" s="192"/>
      <c r="C23" s="187"/>
      <c r="D23" s="189"/>
      <c r="E23" s="208" t="s">
        <v>115</v>
      </c>
      <c r="F23" s="254">
        <f>SUM(F19:F22)</f>
        <v>1960.3000000000002</v>
      </c>
      <c r="G23" s="255"/>
      <c r="H23" s="135"/>
      <c r="I23" s="135"/>
      <c r="J23" s="135"/>
      <c r="K23" s="135"/>
      <c r="L23" s="135"/>
      <c r="M23" s="135"/>
      <c r="N23" s="135"/>
      <c r="O23" s="135"/>
      <c r="P23" s="135"/>
      <c r="Q23" s="135"/>
    </row>
    <row r="24" spans="1:17" ht="35.1" hidden="1" customHeight="1" thickTop="1" thickBot="1" x14ac:dyDescent="0.3">
      <c r="A24" s="135"/>
      <c r="B24" s="239" t="s">
        <v>142</v>
      </c>
      <c r="C24" s="241"/>
      <c r="D24" s="190"/>
      <c r="E24" s="209" t="s">
        <v>141</v>
      </c>
      <c r="F24" s="248">
        <f>(1-(F23/(SUM(C19:C22)+SUM(D19:D22))))</f>
        <v>0.24516750096264917</v>
      </c>
      <c r="G24" s="249"/>
    </row>
    <row r="25" spans="1:17" ht="20.100000000000001" hidden="1" customHeight="1" thickTop="1" thickBot="1" x14ac:dyDescent="0.3">
      <c r="A25" s="135"/>
      <c r="B25" s="242" t="s">
        <v>144</v>
      </c>
      <c r="C25" s="243"/>
      <c r="D25" s="188"/>
      <c r="E25" s="164"/>
      <c r="F25" s="164"/>
      <c r="G25" s="193"/>
    </row>
    <row r="26" spans="1:17" ht="40.5" hidden="1" customHeight="1" thickTop="1" thickBot="1" x14ac:dyDescent="0.3">
      <c r="A26" s="135"/>
      <c r="B26" s="244"/>
      <c r="C26" s="245"/>
      <c r="D26" s="188"/>
      <c r="E26" s="239" t="s">
        <v>146</v>
      </c>
      <c r="F26" s="240"/>
      <c r="G26" s="241"/>
    </row>
    <row r="27" spans="1:17" ht="30" hidden="1" customHeight="1" thickTop="1" x14ac:dyDescent="0.25">
      <c r="A27" s="135"/>
      <c r="B27" s="244"/>
      <c r="C27" s="245"/>
      <c r="D27" s="188"/>
      <c r="E27" s="173"/>
      <c r="F27" s="169"/>
      <c r="G27" s="174"/>
    </row>
    <row r="28" spans="1:17" ht="30" hidden="1" customHeight="1" x14ac:dyDescent="0.25">
      <c r="A28" s="135"/>
      <c r="B28" s="244"/>
      <c r="C28" s="245"/>
      <c r="D28" s="188"/>
      <c r="E28" s="173"/>
      <c r="F28" s="169"/>
      <c r="G28" s="174"/>
    </row>
    <row r="29" spans="1:17" ht="30" hidden="1" customHeight="1" x14ac:dyDescent="0.25">
      <c r="A29" s="135"/>
      <c r="B29" s="244"/>
      <c r="C29" s="245"/>
      <c r="D29" s="188"/>
      <c r="E29" s="173"/>
      <c r="F29" s="169"/>
      <c r="G29" s="174"/>
    </row>
    <row r="30" spans="1:17" ht="30" hidden="1" customHeight="1" x14ac:dyDescent="0.25">
      <c r="A30" s="135"/>
      <c r="B30" s="244"/>
      <c r="C30" s="245"/>
      <c r="D30" s="188"/>
      <c r="E30" s="173"/>
      <c r="F30" s="169"/>
      <c r="G30" s="174"/>
    </row>
    <row r="31" spans="1:17" ht="30" hidden="1" customHeight="1" x14ac:dyDescent="0.25">
      <c r="A31" s="135"/>
      <c r="B31" s="244"/>
      <c r="C31" s="245"/>
      <c r="D31" s="188"/>
      <c r="E31" s="173"/>
      <c r="F31" s="169"/>
      <c r="G31" s="174"/>
    </row>
    <row r="32" spans="1:17" ht="30" hidden="1" customHeight="1" x14ac:dyDescent="0.25">
      <c r="A32" s="135"/>
      <c r="B32" s="244"/>
      <c r="C32" s="245"/>
      <c r="D32" s="188"/>
      <c r="E32" s="173"/>
      <c r="F32" s="169"/>
      <c r="G32" s="174"/>
    </row>
    <row r="33" spans="1:7" ht="30" hidden="1" customHeight="1" thickBot="1" x14ac:dyDescent="0.3">
      <c r="A33" s="135"/>
      <c r="B33" s="244"/>
      <c r="C33" s="245"/>
      <c r="D33" s="188"/>
      <c r="E33" s="179"/>
      <c r="F33" s="180"/>
      <c r="G33" s="191"/>
    </row>
    <row r="34" spans="1:7" ht="30" hidden="1" customHeight="1" thickTop="1" x14ac:dyDescent="0.25">
      <c r="A34" s="135"/>
      <c r="B34" s="244"/>
      <c r="C34" s="245"/>
      <c r="D34" s="164"/>
      <c r="E34" s="164"/>
      <c r="F34" s="164"/>
      <c r="G34" s="193"/>
    </row>
    <row r="35" spans="1:7" ht="30" hidden="1" customHeight="1" x14ac:dyDescent="0.25">
      <c r="A35" s="135"/>
      <c r="B35" s="244"/>
      <c r="C35" s="245"/>
      <c r="D35" s="164"/>
      <c r="E35" s="164"/>
      <c r="F35" s="164"/>
      <c r="G35" s="193"/>
    </row>
    <row r="36" spans="1:7" ht="30" hidden="1" customHeight="1" x14ac:dyDescent="0.25">
      <c r="A36" s="135"/>
      <c r="B36" s="244"/>
      <c r="C36" s="245"/>
      <c r="D36" s="164"/>
      <c r="E36" s="164"/>
      <c r="F36" s="164"/>
      <c r="G36" s="193"/>
    </row>
    <row r="37" spans="1:7" ht="30" hidden="1" customHeight="1" x14ac:dyDescent="0.25">
      <c r="A37" s="135"/>
      <c r="B37" s="244"/>
      <c r="C37" s="245"/>
      <c r="D37" s="164"/>
      <c r="E37" s="164"/>
      <c r="F37" s="164"/>
      <c r="G37" s="193"/>
    </row>
    <row r="38" spans="1:7" ht="30" hidden="1" customHeight="1" thickBot="1" x14ac:dyDescent="0.3">
      <c r="A38" s="135"/>
      <c r="B38" s="246"/>
      <c r="C38" s="247"/>
      <c r="D38" s="194"/>
      <c r="E38" s="194"/>
      <c r="F38" s="194"/>
      <c r="G38" s="195"/>
    </row>
    <row r="39" spans="1:7" ht="20.100000000000001" customHeight="1" thickTop="1" x14ac:dyDescent="0.25"/>
  </sheetData>
  <sheetProtection sheet="1" selectLockedCells="1"/>
  <dataConsolidate/>
  <mergeCells count="27">
    <mergeCell ref="E26:G26"/>
    <mergeCell ref="B24:C24"/>
    <mergeCell ref="B25:C38"/>
    <mergeCell ref="B10:D10"/>
    <mergeCell ref="F24:G24"/>
    <mergeCell ref="F20:G20"/>
    <mergeCell ref="F21:G21"/>
    <mergeCell ref="F22:G22"/>
    <mergeCell ref="F23:G23"/>
    <mergeCell ref="B2:F2"/>
    <mergeCell ref="K3:L3"/>
    <mergeCell ref="B5:D5"/>
    <mergeCell ref="H2:O2"/>
    <mergeCell ref="B4:D4"/>
    <mergeCell ref="H4:I4"/>
    <mergeCell ref="K4:L4"/>
    <mergeCell ref="N4:O4"/>
    <mergeCell ref="P4:Q4"/>
    <mergeCell ref="N3:Q3"/>
    <mergeCell ref="B14:D14"/>
    <mergeCell ref="F18:G18"/>
    <mergeCell ref="F19:G19"/>
    <mergeCell ref="B12:D12"/>
    <mergeCell ref="B6:D6"/>
    <mergeCell ref="B8:D8"/>
    <mergeCell ref="H3:I3"/>
    <mergeCell ref="B17:G17"/>
  </mergeCells>
  <dataValidations count="4">
    <dataValidation type="list" allowBlank="1" showInputMessage="1" showErrorMessage="1" sqref="E10:E11 G8:G9" xr:uid="{00000000-0002-0000-0000-000000000000}">
      <formula1>$K$6:$K$12</formula1>
    </dataValidation>
    <dataValidation type="list" allowBlank="1" showInputMessage="1" showErrorMessage="1" sqref="E4" xr:uid="{00000000-0002-0000-0000-000001000000}">
      <formula1>$H$6:$H$11</formula1>
    </dataValidation>
    <dataValidation type="list" allowBlank="1" showInputMessage="1" showErrorMessage="1" sqref="G4" xr:uid="{00000000-0002-0000-0000-000002000000}">
      <formula1>$H$6:$H$13</formula1>
    </dataValidation>
    <dataValidation type="list" allowBlank="1" showInputMessage="1" showErrorMessage="1" sqref="E6" xr:uid="{00000000-0002-0000-0000-000003000000}">
      <formula1>$H$12:$H$18</formula1>
    </dataValidation>
  </dataValidations>
  <pageMargins left="0.25" right="0.25" top="0.75" bottom="0.75" header="0.3" footer="0.3"/>
  <pageSetup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
  <sheetViews>
    <sheetView showGridLines="0" topLeftCell="B1" zoomScale="70" zoomScaleNormal="70" workbookViewId="0">
      <selection activeCell="O10" sqref="O10"/>
    </sheetView>
  </sheetViews>
  <sheetFormatPr defaultRowHeight="20.100000000000001" customHeight="1" x14ac:dyDescent="0.25"/>
  <cols>
    <col min="1" max="1" width="67.5703125" style="50" customWidth="1"/>
    <col min="2" max="2" width="32.7109375" style="50" customWidth="1"/>
    <col min="3" max="3" width="16.140625" style="50" customWidth="1"/>
    <col min="4" max="4" width="34.42578125" style="50" customWidth="1"/>
    <col min="5" max="5" width="49.5703125" style="50" customWidth="1"/>
    <col min="6" max="6" width="7.7109375" style="50" customWidth="1"/>
    <col min="7" max="7" width="19.5703125" style="50" customWidth="1"/>
    <col min="8" max="8" width="30.42578125" style="50" customWidth="1"/>
    <col min="9" max="9" width="10.7109375" style="50" customWidth="1"/>
    <col min="10" max="10" width="5.7109375" style="50" customWidth="1"/>
    <col min="11" max="11" width="20.42578125" style="50" customWidth="1"/>
    <col min="12" max="12" width="13.85546875" style="50" customWidth="1"/>
    <col min="13" max="13" width="5.7109375" style="50" customWidth="1"/>
    <col min="14" max="14" width="28" style="50" customWidth="1"/>
    <col min="15" max="15" width="10.7109375" style="50" customWidth="1"/>
    <col min="16" max="16384" width="9.140625" style="50"/>
  </cols>
  <sheetData>
    <row r="1" spans="1:15" ht="60" customHeight="1" thickBot="1" x14ac:dyDescent="0.3">
      <c r="A1" s="257" t="s">
        <v>85</v>
      </c>
      <c r="B1" s="258"/>
      <c r="C1" s="258"/>
      <c r="D1" s="258"/>
      <c r="E1" s="258"/>
      <c r="F1" s="258"/>
      <c r="G1" s="258"/>
      <c r="H1" s="258"/>
      <c r="I1" s="258"/>
      <c r="J1" s="258"/>
      <c r="K1" s="258"/>
      <c r="L1" s="258"/>
      <c r="M1" s="258"/>
      <c r="N1" s="258"/>
      <c r="O1" s="258"/>
    </row>
    <row r="2" spans="1:15" ht="57.75" customHeight="1" thickTop="1" thickBot="1" x14ac:dyDescent="0.35">
      <c r="C2" s="51"/>
      <c r="D2" s="118" t="s">
        <v>7</v>
      </c>
      <c r="E2" s="52"/>
      <c r="F2" s="66"/>
      <c r="G2" s="259" t="s">
        <v>72</v>
      </c>
      <c r="H2" s="259"/>
      <c r="I2" s="259"/>
      <c r="K2" s="259" t="s">
        <v>71</v>
      </c>
      <c r="L2" s="259"/>
      <c r="N2" s="259" t="s">
        <v>102</v>
      </c>
      <c r="O2" s="259"/>
    </row>
    <row r="3" spans="1:15" ht="45" customHeight="1" thickTop="1" thickBot="1" x14ac:dyDescent="0.3">
      <c r="A3" s="256" t="s">
        <v>75</v>
      </c>
      <c r="B3" s="228"/>
      <c r="C3" s="229"/>
      <c r="D3" s="48" t="s">
        <v>55</v>
      </c>
      <c r="E3" s="102" t="s">
        <v>86</v>
      </c>
      <c r="F3" s="62"/>
      <c r="G3" s="260" t="s">
        <v>69</v>
      </c>
      <c r="H3" s="261"/>
      <c r="I3" s="262"/>
      <c r="K3" s="260" t="s">
        <v>103</v>
      </c>
      <c r="L3" s="262"/>
      <c r="N3" s="260" t="s">
        <v>59</v>
      </c>
      <c r="O3" s="262"/>
    </row>
    <row r="4" spans="1:15" ht="45" customHeight="1" thickTop="1" thickBot="1" x14ac:dyDescent="0.3">
      <c r="C4" s="121"/>
      <c r="D4" s="98"/>
      <c r="E4" s="122"/>
      <c r="F4" s="63"/>
      <c r="G4" s="82" t="s">
        <v>60</v>
      </c>
      <c r="H4" s="103" t="s">
        <v>87</v>
      </c>
      <c r="I4" s="83" t="s">
        <v>61</v>
      </c>
      <c r="K4" s="82" t="s">
        <v>46</v>
      </c>
      <c r="L4" s="83" t="s">
        <v>104</v>
      </c>
      <c r="N4" s="78" t="s">
        <v>73</v>
      </c>
      <c r="O4" s="79">
        <f>VLOOKUP($D$3,$G$5:$I$16,3,FALSE)</f>
        <v>1600</v>
      </c>
    </row>
    <row r="5" spans="1:15" ht="45" customHeight="1" thickBot="1" x14ac:dyDescent="0.3">
      <c r="A5" s="256" t="s">
        <v>21</v>
      </c>
      <c r="B5" s="228"/>
      <c r="C5" s="229"/>
      <c r="D5" s="49">
        <v>89000</v>
      </c>
      <c r="E5" s="102" t="s">
        <v>23</v>
      </c>
      <c r="F5" s="64"/>
      <c r="G5" s="123" t="s">
        <v>53</v>
      </c>
      <c r="H5" s="124" t="s">
        <v>88</v>
      </c>
      <c r="I5" s="125">
        <v>960</v>
      </c>
      <c r="K5" s="69">
        <v>2</v>
      </c>
      <c r="L5" s="73">
        <f>12*5962</f>
        <v>71544</v>
      </c>
      <c r="N5" s="74" t="s">
        <v>105</v>
      </c>
      <c r="O5" s="75">
        <v>112</v>
      </c>
    </row>
    <row r="6" spans="1:15" ht="45" customHeight="1" thickBot="1" x14ac:dyDescent="0.3">
      <c r="C6" s="121"/>
      <c r="D6" s="122"/>
      <c r="E6" s="102"/>
      <c r="F6" s="63"/>
      <c r="G6" s="126" t="s">
        <v>54</v>
      </c>
      <c r="H6" s="127" t="s">
        <v>89</v>
      </c>
      <c r="I6" s="128">
        <v>1296</v>
      </c>
      <c r="K6" s="69">
        <v>3</v>
      </c>
      <c r="L6" s="73">
        <f>12*6432</f>
        <v>77184</v>
      </c>
      <c r="N6" s="74" t="s">
        <v>106</v>
      </c>
      <c r="O6" s="75">
        <v>70</v>
      </c>
    </row>
    <row r="7" spans="1:15" ht="45" customHeight="1" thickBot="1" x14ac:dyDescent="0.3">
      <c r="A7" s="256" t="s">
        <v>27</v>
      </c>
      <c r="B7" s="228"/>
      <c r="C7" s="229"/>
      <c r="D7" s="48">
        <v>5</v>
      </c>
      <c r="E7" s="102" t="s">
        <v>48</v>
      </c>
      <c r="F7" s="62"/>
      <c r="G7" s="84" t="s">
        <v>55</v>
      </c>
      <c r="H7" s="106" t="s">
        <v>90</v>
      </c>
      <c r="I7" s="95">
        <v>1600</v>
      </c>
      <c r="K7" s="69">
        <v>4</v>
      </c>
      <c r="L7" s="73">
        <f>12*7510</f>
        <v>90120</v>
      </c>
      <c r="N7" s="74" t="s">
        <v>63</v>
      </c>
      <c r="O7" s="76">
        <v>0.74</v>
      </c>
    </row>
    <row r="8" spans="1:15" ht="45" customHeight="1" x14ac:dyDescent="0.25">
      <c r="C8" s="121"/>
      <c r="D8" s="122"/>
      <c r="E8" s="52"/>
      <c r="F8" s="63"/>
      <c r="G8" s="112" t="s">
        <v>56</v>
      </c>
      <c r="H8" s="115" t="s">
        <v>91</v>
      </c>
      <c r="I8" s="97">
        <v>720</v>
      </c>
      <c r="K8" s="69">
        <v>5</v>
      </c>
      <c r="L8" s="73">
        <f>12*8710</f>
        <v>104520</v>
      </c>
      <c r="N8" s="74" t="s">
        <v>64</v>
      </c>
      <c r="O8" s="70">
        <f>O$4*O$7</f>
        <v>1184</v>
      </c>
    </row>
    <row r="9" spans="1:15" ht="45" customHeight="1" thickBot="1" x14ac:dyDescent="0.45">
      <c r="A9" s="119" t="s">
        <v>100</v>
      </c>
      <c r="B9" s="61">
        <f>O13</f>
        <v>1067.2549632788439</v>
      </c>
      <c r="C9" s="119" t="s">
        <v>101</v>
      </c>
      <c r="D9" s="61">
        <f>O11</f>
        <v>1334.0687040985549</v>
      </c>
      <c r="E9" s="120" t="s">
        <v>45</v>
      </c>
      <c r="F9" s="65"/>
      <c r="G9" s="113" t="s">
        <v>57</v>
      </c>
      <c r="H9" s="116" t="s">
        <v>92</v>
      </c>
      <c r="I9" s="70">
        <v>972</v>
      </c>
      <c r="K9" s="69">
        <v>6</v>
      </c>
      <c r="L9" s="73">
        <f>12*9913</f>
        <v>118956</v>
      </c>
      <c r="N9" s="74" t="s">
        <v>107</v>
      </c>
      <c r="O9" s="77">
        <f>(D$5/L$12)*100</f>
        <v>85.151167240719488</v>
      </c>
    </row>
    <row r="10" spans="1:15" ht="45" customHeight="1" thickTop="1" thickBot="1" x14ac:dyDescent="0.3">
      <c r="C10" s="51"/>
      <c r="D10" s="52"/>
      <c r="F10" s="66"/>
      <c r="G10" s="114" t="s">
        <v>58</v>
      </c>
      <c r="H10" s="117" t="s">
        <v>93</v>
      </c>
      <c r="I10" s="72">
        <v>1200</v>
      </c>
      <c r="K10" s="69">
        <v>7</v>
      </c>
      <c r="L10" s="73">
        <f>12*10138</f>
        <v>121656</v>
      </c>
      <c r="N10" s="74" t="s">
        <v>108</v>
      </c>
      <c r="O10" s="70">
        <f>(((O4-O8)/(O5-O6))*(O9-O6))+O8</f>
        <v>1334.0687040985549</v>
      </c>
    </row>
    <row r="11" spans="1:15" ht="45" customHeight="1" thickTop="1" thickBot="1" x14ac:dyDescent="0.3">
      <c r="F11" s="67"/>
      <c r="G11" s="80" t="s">
        <v>76</v>
      </c>
      <c r="H11" s="110" t="s">
        <v>94</v>
      </c>
      <c r="I11" s="79">
        <v>108</v>
      </c>
      <c r="K11" s="84">
        <v>8</v>
      </c>
      <c r="L11" s="85">
        <f>12*10364</f>
        <v>124368</v>
      </c>
      <c r="N11" s="132" t="s">
        <v>66</v>
      </c>
      <c r="O11" s="134">
        <f>IF(O9&lt;O6,O8,IF(O9&lt;O5,O10,IF(O9&gt;O5,O4)))</f>
        <v>1334.0687040985549</v>
      </c>
    </row>
    <row r="12" spans="1:15" ht="45" customHeight="1" thickTop="1" thickBot="1" x14ac:dyDescent="0.3">
      <c r="E12" s="101"/>
      <c r="F12" s="66"/>
      <c r="G12" s="69" t="s">
        <v>77</v>
      </c>
      <c r="H12" s="108" t="s">
        <v>95</v>
      </c>
      <c r="I12" s="70">
        <v>180</v>
      </c>
      <c r="K12" s="86" t="s">
        <v>103</v>
      </c>
      <c r="L12" s="87">
        <f>VLOOKUP($D$7,K5:L11,2,FALSE)</f>
        <v>104520</v>
      </c>
      <c r="N12" s="88" t="s">
        <v>67</v>
      </c>
      <c r="O12" s="89">
        <v>0.2</v>
      </c>
    </row>
    <row r="13" spans="1:15" ht="45" customHeight="1" thickTop="1" thickBot="1" x14ac:dyDescent="0.3">
      <c r="E13" s="101"/>
      <c r="F13" s="68"/>
      <c r="G13" s="96" t="s">
        <v>79</v>
      </c>
      <c r="H13" s="107" t="s">
        <v>97</v>
      </c>
      <c r="I13" s="97">
        <v>194</v>
      </c>
      <c r="N13" s="132" t="s">
        <v>109</v>
      </c>
      <c r="O13" s="133">
        <f>O$11*(1-O$12)</f>
        <v>1067.2549632788439</v>
      </c>
    </row>
    <row r="14" spans="1:15" ht="45" customHeight="1" thickTop="1" thickBot="1" x14ac:dyDescent="0.3">
      <c r="E14" s="101"/>
      <c r="F14" s="55"/>
      <c r="G14" s="84" t="s">
        <v>80</v>
      </c>
      <c r="H14" s="106" t="s">
        <v>98</v>
      </c>
      <c r="I14" s="95">
        <v>243</v>
      </c>
    </row>
    <row r="15" spans="1:15" ht="45" customHeight="1" thickTop="1" x14ac:dyDescent="0.25">
      <c r="E15" s="101"/>
      <c r="F15" s="57"/>
      <c r="G15" s="129" t="s">
        <v>82</v>
      </c>
      <c r="H15" s="130" t="s">
        <v>94</v>
      </c>
      <c r="I15" s="131">
        <v>200</v>
      </c>
    </row>
    <row r="16" spans="1:15" ht="45" customHeight="1" thickBot="1" x14ac:dyDescent="0.3">
      <c r="E16" s="101"/>
      <c r="F16" s="55"/>
      <c r="G16" s="71" t="s">
        <v>83</v>
      </c>
      <c r="H16" s="109" t="s">
        <v>95</v>
      </c>
      <c r="I16" s="72">
        <v>300</v>
      </c>
      <c r="J16" s="52"/>
    </row>
    <row r="17" spans="3:10" ht="45" customHeight="1" thickTop="1" x14ac:dyDescent="0.25">
      <c r="E17" s="101"/>
      <c r="F17" s="56"/>
      <c r="G17" s="52"/>
      <c r="H17" s="52"/>
      <c r="I17" s="59"/>
      <c r="J17" s="52"/>
    </row>
    <row r="18" spans="3:10" ht="45" customHeight="1" x14ac:dyDescent="0.25">
      <c r="C18" s="51"/>
      <c r="D18" s="52"/>
      <c r="F18" s="52"/>
      <c r="G18" s="52"/>
      <c r="H18" s="52"/>
      <c r="J18" s="52"/>
    </row>
    <row r="19" spans="3:10" ht="35.1" customHeight="1" x14ac:dyDescent="0.25">
      <c r="C19" s="51"/>
      <c r="D19" s="52"/>
      <c r="E19" s="52"/>
      <c r="F19" s="52"/>
      <c r="G19" s="52"/>
      <c r="H19" s="52"/>
      <c r="J19" s="52"/>
    </row>
    <row r="20" spans="3:10" ht="50.1" customHeight="1" x14ac:dyDescent="0.25">
      <c r="J20" s="52"/>
    </row>
    <row r="21" spans="3:10" ht="20.100000000000001" customHeight="1" thickBot="1" x14ac:dyDescent="0.3">
      <c r="C21" s="60"/>
      <c r="D21" s="58"/>
      <c r="F21" s="52"/>
      <c r="J21" s="58"/>
    </row>
    <row r="22" spans="3:10" ht="20.100000000000001" customHeight="1" thickTop="1" x14ac:dyDescent="0.25"/>
  </sheetData>
  <sheetProtection selectLockedCells="1"/>
  <dataConsolidate/>
  <mergeCells count="10">
    <mergeCell ref="A5:C5"/>
    <mergeCell ref="A7:C7"/>
    <mergeCell ref="A1:O1"/>
    <mergeCell ref="G2:I2"/>
    <mergeCell ref="K2:L2"/>
    <mergeCell ref="N2:O2"/>
    <mergeCell ref="A3:C3"/>
    <mergeCell ref="G3:I3"/>
    <mergeCell ref="K3:L3"/>
    <mergeCell ref="N3:O3"/>
  </mergeCells>
  <dataValidations count="3">
    <dataValidation type="list" allowBlank="1" showInputMessage="1" showErrorMessage="1" sqref="F3" xr:uid="{00000000-0002-0000-0100-000000000000}">
      <formula1>$G$5:$G$12</formula1>
    </dataValidation>
    <dataValidation type="list" allowBlank="1" showInputMessage="1" showErrorMessage="1" sqref="D3" xr:uid="{00000000-0002-0000-0100-000001000000}">
      <formula1>$G$5:$G$16</formula1>
    </dataValidation>
    <dataValidation type="list" allowBlank="1" showInputMessage="1" showErrorMessage="1" sqref="D7:D8 F7:F8" xr:uid="{00000000-0002-0000-0100-000002000000}">
      <formula1>$K$5:$K$11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
  <sheetViews>
    <sheetView showGridLines="0" zoomScale="60" zoomScaleNormal="60" workbookViewId="0">
      <selection activeCell="O10" sqref="O10"/>
    </sheetView>
  </sheetViews>
  <sheetFormatPr defaultRowHeight="20.100000000000001" customHeight="1" x14ac:dyDescent="0.25"/>
  <cols>
    <col min="1" max="1" width="60.85546875" style="50" customWidth="1"/>
    <col min="2" max="2" width="27.28515625" style="50" customWidth="1"/>
    <col min="3" max="3" width="16.140625" style="50" customWidth="1"/>
    <col min="4" max="4" width="34.42578125" style="50" customWidth="1"/>
    <col min="5" max="5" width="49.5703125" style="50" customWidth="1"/>
    <col min="6" max="6" width="7.7109375" style="50" customWidth="1"/>
    <col min="7" max="7" width="19.5703125" style="50" customWidth="1"/>
    <col min="8" max="8" width="30.42578125" style="50" customWidth="1"/>
    <col min="9" max="9" width="10.7109375" style="50" customWidth="1"/>
    <col min="10" max="10" width="5.7109375" style="50" customWidth="1"/>
    <col min="11" max="11" width="20.42578125" style="50" customWidth="1"/>
    <col min="12" max="12" width="10.7109375" style="50" customWidth="1"/>
    <col min="13" max="13" width="5.7109375" style="50" customWidth="1"/>
    <col min="14" max="14" width="28" style="50" customWidth="1"/>
    <col min="15" max="15" width="10.7109375" style="50" customWidth="1"/>
    <col min="16" max="16384" width="9.140625" style="50"/>
  </cols>
  <sheetData>
    <row r="1" spans="1:15" ht="60" customHeight="1" thickBot="1" x14ac:dyDescent="0.3">
      <c r="A1" s="257" t="s">
        <v>85</v>
      </c>
      <c r="B1" s="258"/>
      <c r="C1" s="258"/>
      <c r="D1" s="258"/>
      <c r="E1" s="258"/>
      <c r="F1" s="258"/>
      <c r="G1" s="258"/>
      <c r="H1" s="258"/>
      <c r="I1" s="258"/>
      <c r="J1" s="258"/>
      <c r="K1" s="258"/>
      <c r="L1" s="258"/>
      <c r="M1" s="258"/>
      <c r="N1" s="258"/>
      <c r="O1" s="258"/>
    </row>
    <row r="2" spans="1:15" ht="57.75" customHeight="1" thickTop="1" thickBot="1" x14ac:dyDescent="0.35">
      <c r="C2" s="51"/>
      <c r="D2" s="118" t="s">
        <v>7</v>
      </c>
      <c r="E2" s="52"/>
      <c r="F2" s="66"/>
      <c r="G2" s="259" t="s">
        <v>72</v>
      </c>
      <c r="H2" s="259"/>
      <c r="I2" s="259"/>
      <c r="K2" s="259" t="s">
        <v>71</v>
      </c>
      <c r="L2" s="259"/>
      <c r="N2" s="259" t="s">
        <v>102</v>
      </c>
      <c r="O2" s="259"/>
    </row>
    <row r="3" spans="1:15" ht="45" customHeight="1" thickTop="1" thickBot="1" x14ac:dyDescent="0.3">
      <c r="A3" s="256" t="s">
        <v>75</v>
      </c>
      <c r="B3" s="228"/>
      <c r="C3" s="229"/>
      <c r="D3" s="48" t="s">
        <v>55</v>
      </c>
      <c r="E3" s="102" t="s">
        <v>86</v>
      </c>
      <c r="F3" s="62"/>
      <c r="G3" s="260" t="s">
        <v>69</v>
      </c>
      <c r="H3" s="261"/>
      <c r="I3" s="262"/>
      <c r="K3" s="260" t="s">
        <v>68</v>
      </c>
      <c r="L3" s="262"/>
      <c r="N3" s="260" t="s">
        <v>59</v>
      </c>
      <c r="O3" s="262"/>
    </row>
    <row r="4" spans="1:15" ht="45" customHeight="1" thickTop="1" thickBot="1" x14ac:dyDescent="0.3">
      <c r="C4" s="53"/>
      <c r="D4" s="98"/>
      <c r="E4" s="54"/>
      <c r="F4" s="63"/>
      <c r="G4" s="82" t="s">
        <v>60</v>
      </c>
      <c r="H4" s="103" t="s">
        <v>87</v>
      </c>
      <c r="I4" s="83" t="s">
        <v>61</v>
      </c>
      <c r="K4" s="82" t="s">
        <v>46</v>
      </c>
      <c r="L4" s="83" t="s">
        <v>47</v>
      </c>
      <c r="N4" s="78" t="s">
        <v>73</v>
      </c>
      <c r="O4" s="79">
        <f>VLOOKUP($D$3,$G$5:$I$19,3,FALSE)</f>
        <v>1600</v>
      </c>
    </row>
    <row r="5" spans="1:15" ht="45" customHeight="1" thickBot="1" x14ac:dyDescent="0.3">
      <c r="A5" s="256" t="s">
        <v>21</v>
      </c>
      <c r="B5" s="228"/>
      <c r="C5" s="229"/>
      <c r="D5" s="49">
        <v>86500</v>
      </c>
      <c r="E5" s="102" t="s">
        <v>23</v>
      </c>
      <c r="F5" s="64"/>
      <c r="G5" s="91" t="s">
        <v>53</v>
      </c>
      <c r="H5" s="104" t="s">
        <v>88</v>
      </c>
      <c r="I5" s="92">
        <v>960</v>
      </c>
      <c r="K5" s="80">
        <v>1</v>
      </c>
      <c r="L5" s="81">
        <v>12060</v>
      </c>
      <c r="N5" s="74" t="s">
        <v>62</v>
      </c>
      <c r="O5" s="75">
        <v>400</v>
      </c>
    </row>
    <row r="6" spans="1:15" ht="45" customHeight="1" thickBot="1" x14ac:dyDescent="0.3">
      <c r="C6" s="53"/>
      <c r="D6" s="54"/>
      <c r="E6" s="102"/>
      <c r="F6" s="63"/>
      <c r="G6" s="93" t="s">
        <v>54</v>
      </c>
      <c r="H6" s="105" t="s">
        <v>89</v>
      </c>
      <c r="I6" s="94">
        <v>1296</v>
      </c>
      <c r="K6" s="69">
        <v>2</v>
      </c>
      <c r="L6" s="73">
        <v>16240</v>
      </c>
      <c r="N6" s="74" t="s">
        <v>63</v>
      </c>
      <c r="O6" s="76">
        <v>0.3</v>
      </c>
    </row>
    <row r="7" spans="1:15" ht="45" customHeight="1" thickBot="1" x14ac:dyDescent="0.3">
      <c r="A7" s="256" t="s">
        <v>27</v>
      </c>
      <c r="B7" s="228"/>
      <c r="C7" s="229"/>
      <c r="D7" s="48">
        <v>5</v>
      </c>
      <c r="E7" s="102" t="s">
        <v>48</v>
      </c>
      <c r="F7" s="62"/>
      <c r="G7" s="84" t="s">
        <v>55</v>
      </c>
      <c r="H7" s="106" t="s">
        <v>90</v>
      </c>
      <c r="I7" s="95">
        <v>1600</v>
      </c>
      <c r="K7" s="69">
        <v>3</v>
      </c>
      <c r="L7" s="73">
        <v>20420</v>
      </c>
      <c r="N7" s="74" t="s">
        <v>64</v>
      </c>
      <c r="O7" s="70">
        <f>O$4*O$6</f>
        <v>480</v>
      </c>
    </row>
    <row r="8" spans="1:15" ht="45" customHeight="1" x14ac:dyDescent="0.25">
      <c r="C8" s="53"/>
      <c r="D8" s="54"/>
      <c r="E8" s="52"/>
      <c r="F8" s="63"/>
      <c r="G8" s="112" t="s">
        <v>56</v>
      </c>
      <c r="H8" s="115" t="s">
        <v>91</v>
      </c>
      <c r="I8" s="97">
        <v>720</v>
      </c>
      <c r="K8" s="69">
        <v>4</v>
      </c>
      <c r="L8" s="73">
        <v>24600</v>
      </c>
      <c r="N8" s="74" t="s">
        <v>74</v>
      </c>
      <c r="O8" s="77">
        <f>(D$5/L$13)*100</f>
        <v>300.55594162612925</v>
      </c>
    </row>
    <row r="9" spans="1:15" ht="45" customHeight="1" thickBot="1" x14ac:dyDescent="0.45">
      <c r="A9" s="119" t="s">
        <v>100</v>
      </c>
      <c r="B9" s="61">
        <f>O12</f>
        <v>1057.2453092425294</v>
      </c>
      <c r="C9" s="119" t="s">
        <v>101</v>
      </c>
      <c r="D9" s="61">
        <f>O10</f>
        <v>1321.5566365531618</v>
      </c>
      <c r="E9" s="120" t="s">
        <v>45</v>
      </c>
      <c r="F9" s="65"/>
      <c r="G9" s="113" t="s">
        <v>57</v>
      </c>
      <c r="H9" s="116" t="s">
        <v>92</v>
      </c>
      <c r="I9" s="70">
        <v>972</v>
      </c>
      <c r="K9" s="69">
        <v>5</v>
      </c>
      <c r="L9" s="73">
        <v>28780</v>
      </c>
      <c r="N9" s="74" t="s">
        <v>65</v>
      </c>
      <c r="O9" s="70">
        <f>(((O$4-O$7)/O$5)*O$8+O$7)</f>
        <v>1321.5566365531618</v>
      </c>
    </row>
    <row r="10" spans="1:15" ht="45" customHeight="1" thickTop="1" thickBot="1" x14ac:dyDescent="0.3">
      <c r="C10" s="51"/>
      <c r="D10" s="52"/>
      <c r="F10" s="66"/>
      <c r="G10" s="114" t="s">
        <v>58</v>
      </c>
      <c r="H10" s="117" t="s">
        <v>93</v>
      </c>
      <c r="I10" s="72">
        <v>1200</v>
      </c>
      <c r="K10" s="69">
        <v>6</v>
      </c>
      <c r="L10" s="73">
        <v>32960</v>
      </c>
      <c r="N10" s="74" t="s">
        <v>66</v>
      </c>
      <c r="O10" s="70">
        <f>IF(O$9&lt;O$4,O$9,O$4)</f>
        <v>1321.5566365531618</v>
      </c>
    </row>
    <row r="11" spans="1:15" ht="45" customHeight="1" thickTop="1" thickBot="1" x14ac:dyDescent="0.3">
      <c r="F11" s="67"/>
      <c r="G11" s="80" t="s">
        <v>76</v>
      </c>
      <c r="H11" s="110" t="s">
        <v>94</v>
      </c>
      <c r="I11" s="79">
        <f>I13*(1/3)*1.5</f>
        <v>135</v>
      </c>
      <c r="K11" s="69">
        <v>7</v>
      </c>
      <c r="L11" s="73">
        <v>37140</v>
      </c>
      <c r="N11" s="88" t="s">
        <v>67</v>
      </c>
      <c r="O11" s="89">
        <v>0.2</v>
      </c>
    </row>
    <row r="12" spans="1:15" ht="45" customHeight="1" thickBot="1" x14ac:dyDescent="0.3">
      <c r="E12" s="101"/>
      <c r="F12" s="66"/>
      <c r="G12" s="69" t="s">
        <v>77</v>
      </c>
      <c r="H12" s="108" t="s">
        <v>95</v>
      </c>
      <c r="I12" s="70">
        <f>I13*(2/3)*1.25</f>
        <v>225</v>
      </c>
      <c r="K12" s="84">
        <v>8</v>
      </c>
      <c r="L12" s="85">
        <v>41320</v>
      </c>
      <c r="N12" s="90" t="s">
        <v>70</v>
      </c>
      <c r="O12" s="87">
        <f>O$10*(1-O$11)</f>
        <v>1057.2453092425294</v>
      </c>
    </row>
    <row r="13" spans="1:15" ht="45" customHeight="1" thickTop="1" thickBot="1" x14ac:dyDescent="0.3">
      <c r="E13" s="101"/>
      <c r="F13" s="68"/>
      <c r="G13" s="84" t="s">
        <v>78</v>
      </c>
      <c r="H13" s="106" t="s">
        <v>96</v>
      </c>
      <c r="I13" s="95">
        <f>(I19/5)*2*1.5</f>
        <v>270</v>
      </c>
      <c r="K13" s="86" t="s">
        <v>68</v>
      </c>
      <c r="L13" s="87">
        <f>VLOOKUP($D$7,K5:L12,2,FALSE)</f>
        <v>28780</v>
      </c>
    </row>
    <row r="14" spans="1:15" ht="45" customHeight="1" thickTop="1" x14ac:dyDescent="0.25">
      <c r="E14" s="101"/>
      <c r="F14" s="55"/>
      <c r="G14" s="96" t="s">
        <v>79</v>
      </c>
      <c r="H14" s="107" t="s">
        <v>97</v>
      </c>
      <c r="I14" s="97">
        <f>I16*(1/3)*1.5</f>
        <v>182.25</v>
      </c>
    </row>
    <row r="15" spans="1:15" ht="45" customHeight="1" x14ac:dyDescent="0.25">
      <c r="E15" s="101"/>
      <c r="F15" s="57"/>
      <c r="G15" s="69" t="s">
        <v>80</v>
      </c>
      <c r="H15" s="108" t="s">
        <v>98</v>
      </c>
      <c r="I15" s="70">
        <f>I16*(2/3)*1.25</f>
        <v>303.75</v>
      </c>
    </row>
    <row r="16" spans="1:15" ht="45" customHeight="1" thickBot="1" x14ac:dyDescent="0.3">
      <c r="E16" s="101"/>
      <c r="F16" s="55"/>
      <c r="G16" s="99" t="s">
        <v>81</v>
      </c>
      <c r="H16" s="111" t="s">
        <v>99</v>
      </c>
      <c r="I16" s="100">
        <f>(I19/5)*3*1.35</f>
        <v>364.5</v>
      </c>
      <c r="J16" s="52"/>
    </row>
    <row r="17" spans="3:10" ht="45" customHeight="1" x14ac:dyDescent="0.25">
      <c r="E17" s="101"/>
      <c r="F17" s="55"/>
      <c r="G17" s="80" t="s">
        <v>82</v>
      </c>
      <c r="H17" s="110" t="s">
        <v>94</v>
      </c>
      <c r="I17" s="79">
        <f>I19*(1/3)*1.5</f>
        <v>225</v>
      </c>
      <c r="J17" s="52"/>
    </row>
    <row r="18" spans="3:10" ht="45" customHeight="1" x14ac:dyDescent="0.25">
      <c r="E18" s="101"/>
      <c r="F18" s="56"/>
      <c r="G18" s="69" t="s">
        <v>83</v>
      </c>
      <c r="H18" s="108" t="s">
        <v>95</v>
      </c>
      <c r="I18" s="70">
        <f>I19*(2/3)*1.25</f>
        <v>375</v>
      </c>
      <c r="J18" s="52"/>
    </row>
    <row r="19" spans="3:10" ht="45" customHeight="1" thickBot="1" x14ac:dyDescent="0.3">
      <c r="C19" s="51"/>
      <c r="D19" s="52"/>
      <c r="E19" s="101"/>
      <c r="F19" s="52"/>
      <c r="G19" s="71" t="s">
        <v>84</v>
      </c>
      <c r="H19" s="109" t="s">
        <v>96</v>
      </c>
      <c r="I19" s="72">
        <v>450</v>
      </c>
      <c r="J19" s="52"/>
    </row>
    <row r="20" spans="3:10" ht="45" customHeight="1" thickTop="1" x14ac:dyDescent="0.25">
      <c r="C20" s="51"/>
      <c r="D20" s="52"/>
      <c r="F20" s="52"/>
      <c r="G20" s="52"/>
      <c r="H20" s="52"/>
      <c r="I20" s="59"/>
      <c r="J20" s="52"/>
    </row>
    <row r="21" spans="3:10" ht="35.1" customHeight="1" x14ac:dyDescent="0.25">
      <c r="C21" s="51"/>
      <c r="D21" s="52"/>
      <c r="E21" s="52"/>
      <c r="F21" s="52"/>
      <c r="G21" s="52"/>
      <c r="H21" s="52"/>
      <c r="J21" s="52"/>
    </row>
    <row r="22" spans="3:10" ht="50.1" customHeight="1" x14ac:dyDescent="0.25">
      <c r="G22" s="52"/>
      <c r="H22" s="52"/>
      <c r="J22" s="52"/>
    </row>
    <row r="23" spans="3:10" ht="20.100000000000001" customHeight="1" thickBot="1" x14ac:dyDescent="0.3">
      <c r="C23" s="60"/>
      <c r="D23" s="58"/>
      <c r="F23" s="52"/>
      <c r="J23" s="58"/>
    </row>
    <row r="24" spans="3:10" ht="20.100000000000001" customHeight="1" thickTop="1" x14ac:dyDescent="0.25"/>
  </sheetData>
  <sheetProtection selectLockedCells="1"/>
  <dataConsolidate/>
  <mergeCells count="10">
    <mergeCell ref="A3:C3"/>
    <mergeCell ref="A5:C5"/>
    <mergeCell ref="A7:C7"/>
    <mergeCell ref="A1:O1"/>
    <mergeCell ref="N2:O2"/>
    <mergeCell ref="N3:O3"/>
    <mergeCell ref="G3:I3"/>
    <mergeCell ref="K3:L3"/>
    <mergeCell ref="G2:I2"/>
    <mergeCell ref="K2:L2"/>
  </mergeCells>
  <dataValidations count="3">
    <dataValidation type="list" allowBlank="1" showInputMessage="1" showErrorMessage="1" sqref="F3" xr:uid="{00000000-0002-0000-0200-000000000000}">
      <formula1>$G$5:$G$13</formula1>
    </dataValidation>
    <dataValidation type="list" allowBlank="1" showInputMessage="1" showErrorMessage="1" sqref="D3" xr:uid="{00000000-0002-0000-0200-000001000000}">
      <formula1>$G$5:$G$19</formula1>
    </dataValidation>
    <dataValidation type="list" allowBlank="1" showInputMessage="1" showErrorMessage="1" sqref="D7:D8 F7:F8" xr:uid="{00000000-0002-0000-0200-000002000000}">
      <formula1>$K$5:$K$12</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5"/>
  <sheetViews>
    <sheetView showGridLines="0" zoomScale="70" zoomScaleNormal="70" workbookViewId="0">
      <selection activeCell="R3" sqref="R3:S24"/>
    </sheetView>
  </sheetViews>
  <sheetFormatPr defaultRowHeight="20.100000000000001" customHeight="1" x14ac:dyDescent="0.25"/>
  <cols>
    <col min="1" max="1" width="9.140625" style="2"/>
    <col min="2" max="2" width="86" style="2" customWidth="1"/>
    <col min="3" max="3" width="31.42578125" style="2" customWidth="1"/>
    <col min="4" max="4" width="41.7109375" style="2" hidden="1" customWidth="1"/>
    <col min="5" max="5" width="21.5703125" style="2" hidden="1" customWidth="1"/>
    <col min="6" max="6" width="14.7109375" style="2" hidden="1" customWidth="1"/>
    <col min="7" max="7" width="21" style="2" hidden="1" customWidth="1"/>
    <col min="8" max="15" width="9.140625" style="2" hidden="1" customWidth="1"/>
    <col min="16" max="16" width="44.7109375" style="2" customWidth="1"/>
    <col min="17" max="17" width="15.28515625" style="2" customWidth="1"/>
    <col min="18" max="18" width="21.85546875" style="2" customWidth="1"/>
    <col min="19" max="19" width="80.140625" style="2" customWidth="1"/>
    <col min="20" max="20" width="5.7109375" style="2" customWidth="1"/>
    <col min="21" max="16384" width="9.140625" style="2"/>
  </cols>
  <sheetData>
    <row r="1" spans="1:24" ht="20.25" customHeight="1" thickBot="1" x14ac:dyDescent="0.3">
      <c r="A1" s="1"/>
      <c r="B1" s="1"/>
      <c r="C1" s="1"/>
      <c r="D1" s="1"/>
      <c r="E1" s="1"/>
      <c r="F1" s="1"/>
      <c r="G1" s="1"/>
      <c r="H1" s="1"/>
      <c r="I1" s="1"/>
      <c r="J1" s="1"/>
      <c r="K1" s="1"/>
      <c r="L1" s="1"/>
      <c r="M1" s="1"/>
      <c r="N1" s="1"/>
      <c r="O1" s="1"/>
      <c r="P1" s="1"/>
      <c r="Q1" s="1"/>
      <c r="R1" s="1"/>
      <c r="S1" s="1"/>
      <c r="T1" s="1"/>
      <c r="U1" s="1"/>
      <c r="V1" s="1"/>
      <c r="W1" s="1"/>
      <c r="X1" s="1"/>
    </row>
    <row r="2" spans="1:24" ht="96.75" customHeight="1" thickTop="1" thickBot="1" x14ac:dyDescent="0.3">
      <c r="A2" s="1"/>
      <c r="B2" s="267" t="s">
        <v>50</v>
      </c>
      <c r="C2" s="268"/>
      <c r="D2" s="268"/>
      <c r="E2" s="268"/>
      <c r="F2" s="268"/>
      <c r="G2" s="268"/>
      <c r="H2" s="268"/>
      <c r="I2" s="268"/>
      <c r="J2" s="268"/>
      <c r="K2" s="268"/>
      <c r="L2" s="268"/>
      <c r="M2" s="268"/>
      <c r="N2" s="268"/>
      <c r="O2" s="268"/>
      <c r="P2" s="269"/>
      <c r="Q2" s="3"/>
      <c r="R2" s="3"/>
      <c r="S2" s="3"/>
      <c r="T2" s="4"/>
      <c r="U2" s="1"/>
      <c r="V2" s="1"/>
      <c r="W2" s="1"/>
      <c r="X2" s="1"/>
    </row>
    <row r="3" spans="1:24" ht="35.1" customHeight="1" thickTop="1" thickBot="1" x14ac:dyDescent="0.3">
      <c r="A3" s="1"/>
      <c r="B3" s="5"/>
      <c r="C3" s="6"/>
      <c r="D3" s="6"/>
      <c r="E3" s="6"/>
      <c r="F3" s="6"/>
      <c r="G3" s="7" t="s">
        <v>0</v>
      </c>
      <c r="H3" s="7" t="s">
        <v>51</v>
      </c>
      <c r="I3" s="7" t="s">
        <v>1</v>
      </c>
      <c r="J3" s="7" t="s">
        <v>2</v>
      </c>
      <c r="K3" s="7" t="s">
        <v>3</v>
      </c>
      <c r="L3" s="7" t="s">
        <v>4</v>
      </c>
      <c r="M3" s="7" t="s">
        <v>5</v>
      </c>
      <c r="N3" s="6"/>
      <c r="O3" s="6"/>
      <c r="P3" s="8"/>
      <c r="Q3" s="9"/>
      <c r="R3" s="263" t="s">
        <v>6</v>
      </c>
      <c r="S3" s="264"/>
      <c r="T3" s="10"/>
      <c r="U3" s="1"/>
      <c r="V3" s="1"/>
      <c r="W3" s="1"/>
      <c r="X3" s="1"/>
    </row>
    <row r="4" spans="1:24" ht="35.1" customHeight="1" x14ac:dyDescent="0.25">
      <c r="A4" s="1"/>
      <c r="B4" s="11"/>
      <c r="C4" s="12"/>
      <c r="D4" s="12"/>
      <c r="E4" s="12"/>
      <c r="F4" s="12" t="s">
        <v>8</v>
      </c>
      <c r="G4" s="13">
        <v>960</v>
      </c>
      <c r="H4" s="265">
        <v>400</v>
      </c>
      <c r="I4" s="266">
        <v>0.3</v>
      </c>
      <c r="J4" s="13">
        <f t="shared" ref="J4:J15" si="0">G4*$I$4</f>
        <v>288</v>
      </c>
      <c r="K4" s="12">
        <v>100</v>
      </c>
      <c r="L4" s="14">
        <f t="shared" ref="L4:L15" si="1">(((G4-J4)/$H$4)*K4)+J4</f>
        <v>456</v>
      </c>
      <c r="M4" s="14">
        <f>IF(L4&lt;G4,L4,G4)</f>
        <v>456</v>
      </c>
      <c r="N4" s="12"/>
      <c r="O4" s="12"/>
      <c r="P4" s="15"/>
      <c r="Q4" s="16"/>
      <c r="R4" s="17" t="s">
        <v>8</v>
      </c>
      <c r="S4" s="18" t="s">
        <v>9</v>
      </c>
      <c r="T4" s="10"/>
      <c r="U4" s="1"/>
      <c r="V4" s="1"/>
      <c r="W4" s="1"/>
      <c r="X4" s="1"/>
    </row>
    <row r="5" spans="1:24" ht="35.1" customHeight="1" x14ac:dyDescent="0.25">
      <c r="A5" s="1"/>
      <c r="B5" s="19"/>
      <c r="C5" s="12" t="s">
        <v>7</v>
      </c>
      <c r="D5" s="12"/>
      <c r="E5" s="12"/>
      <c r="F5" s="12" t="s">
        <v>10</v>
      </c>
      <c r="G5" s="13">
        <v>960</v>
      </c>
      <c r="H5" s="265"/>
      <c r="I5" s="266"/>
      <c r="J5" s="13">
        <f t="shared" si="0"/>
        <v>288</v>
      </c>
      <c r="K5" s="12">
        <v>150</v>
      </c>
      <c r="L5" s="14">
        <f t="shared" si="1"/>
        <v>540</v>
      </c>
      <c r="M5" s="14">
        <f t="shared" ref="M5:M15" si="2">IF(L5&lt;G5,L5,G5)</f>
        <v>540</v>
      </c>
      <c r="N5" s="12"/>
      <c r="O5" s="12"/>
      <c r="P5" s="15"/>
      <c r="Q5" s="16"/>
      <c r="R5" s="20" t="s">
        <v>10</v>
      </c>
      <c r="S5" s="21" t="s">
        <v>11</v>
      </c>
      <c r="T5" s="10"/>
      <c r="U5" s="1"/>
      <c r="V5" s="1"/>
      <c r="W5" s="1"/>
      <c r="X5" s="1"/>
    </row>
    <row r="6" spans="1:24" ht="35.1" customHeight="1" thickBot="1" x14ac:dyDescent="0.3">
      <c r="A6" s="1"/>
      <c r="B6" s="19"/>
      <c r="C6" s="12"/>
      <c r="D6" s="12"/>
      <c r="E6" s="12"/>
      <c r="F6" s="12" t="s">
        <v>12</v>
      </c>
      <c r="G6" s="13">
        <v>1200</v>
      </c>
      <c r="H6" s="265"/>
      <c r="I6" s="266"/>
      <c r="J6" s="13">
        <f t="shared" si="0"/>
        <v>360</v>
      </c>
      <c r="K6" s="12">
        <v>200</v>
      </c>
      <c r="L6" s="14">
        <f t="shared" si="1"/>
        <v>780</v>
      </c>
      <c r="M6" s="14">
        <f t="shared" si="2"/>
        <v>780</v>
      </c>
      <c r="N6" s="12"/>
      <c r="O6" s="12"/>
      <c r="P6" s="15"/>
      <c r="Q6" s="16"/>
      <c r="R6" s="20" t="s">
        <v>12</v>
      </c>
      <c r="S6" s="21" t="s">
        <v>13</v>
      </c>
      <c r="T6" s="10"/>
      <c r="U6" s="1"/>
      <c r="V6" s="1"/>
      <c r="W6" s="1"/>
      <c r="X6" s="1"/>
    </row>
    <row r="7" spans="1:24" ht="35.1" customHeight="1" thickBot="1" x14ac:dyDescent="0.3">
      <c r="A7" s="1"/>
      <c r="B7" s="22" t="s">
        <v>14</v>
      </c>
      <c r="C7" s="23" t="s">
        <v>15</v>
      </c>
      <c r="D7" s="24" t="s">
        <v>16</v>
      </c>
      <c r="E7" s="12"/>
      <c r="F7" s="12" t="s">
        <v>17</v>
      </c>
      <c r="G7" s="13">
        <v>1200</v>
      </c>
      <c r="H7" s="265"/>
      <c r="I7" s="266"/>
      <c r="J7" s="13">
        <f t="shared" si="0"/>
        <v>360</v>
      </c>
      <c r="K7" s="12">
        <v>500</v>
      </c>
      <c r="L7" s="14">
        <f t="shared" si="1"/>
        <v>1410</v>
      </c>
      <c r="M7" s="14">
        <f t="shared" si="2"/>
        <v>1200</v>
      </c>
      <c r="N7" s="12"/>
      <c r="O7" s="12"/>
      <c r="P7" s="25" t="s">
        <v>49</v>
      </c>
      <c r="Q7" s="16"/>
      <c r="R7" s="20" t="s">
        <v>17</v>
      </c>
      <c r="S7" s="21" t="s">
        <v>18</v>
      </c>
      <c r="T7" s="10"/>
      <c r="U7" s="1"/>
      <c r="V7" s="1"/>
      <c r="W7" s="1"/>
      <c r="X7" s="1"/>
    </row>
    <row r="8" spans="1:24" ht="35.1" customHeight="1" thickBot="1" x14ac:dyDescent="0.3">
      <c r="A8" s="1"/>
      <c r="B8" s="22"/>
      <c r="C8" s="26"/>
      <c r="D8" s="12"/>
      <c r="E8" s="12"/>
      <c r="F8" s="12" t="s">
        <v>19</v>
      </c>
      <c r="G8" s="13">
        <v>1600</v>
      </c>
      <c r="H8" s="265"/>
      <c r="I8" s="266"/>
      <c r="J8" s="13">
        <f t="shared" si="0"/>
        <v>480</v>
      </c>
      <c r="K8" s="12">
        <v>300</v>
      </c>
      <c r="L8" s="14">
        <f t="shared" si="1"/>
        <v>1320</v>
      </c>
      <c r="M8" s="14">
        <f t="shared" si="2"/>
        <v>1320</v>
      </c>
      <c r="N8" s="12"/>
      <c r="O8" s="12"/>
      <c r="P8" s="15"/>
      <c r="Q8" s="16"/>
      <c r="R8" s="20" t="s">
        <v>19</v>
      </c>
      <c r="S8" s="21" t="s">
        <v>20</v>
      </c>
      <c r="T8" s="10"/>
      <c r="U8" s="1"/>
      <c r="V8" s="1"/>
      <c r="W8" s="1"/>
      <c r="X8" s="1"/>
    </row>
    <row r="9" spans="1:24" ht="35.1" customHeight="1" thickBot="1" x14ac:dyDescent="0.3">
      <c r="A9" s="1"/>
      <c r="B9" s="22" t="s">
        <v>21</v>
      </c>
      <c r="C9" s="27">
        <v>0</v>
      </c>
      <c r="D9" s="12"/>
      <c r="E9" s="12"/>
      <c r="F9" s="12" t="s">
        <v>22</v>
      </c>
      <c r="G9" s="13">
        <v>1600</v>
      </c>
      <c r="H9" s="265"/>
      <c r="I9" s="266"/>
      <c r="J9" s="13">
        <f t="shared" si="0"/>
        <v>480</v>
      </c>
      <c r="K9" s="12">
        <v>250</v>
      </c>
      <c r="L9" s="14">
        <f t="shared" si="1"/>
        <v>1180</v>
      </c>
      <c r="M9" s="14">
        <f t="shared" si="2"/>
        <v>1180</v>
      </c>
      <c r="N9" s="12"/>
      <c r="O9" s="12"/>
      <c r="P9" s="25" t="s">
        <v>23</v>
      </c>
      <c r="Q9" s="16"/>
      <c r="R9" s="28" t="s">
        <v>22</v>
      </c>
      <c r="S9" s="29" t="s">
        <v>24</v>
      </c>
      <c r="T9" s="10"/>
      <c r="U9" s="1"/>
      <c r="V9" s="1"/>
      <c r="W9" s="1"/>
      <c r="X9" s="1"/>
    </row>
    <row r="10" spans="1:24" ht="35.1" customHeight="1" thickBot="1" x14ac:dyDescent="0.3">
      <c r="A10" s="1"/>
      <c r="B10" s="22"/>
      <c r="C10" s="26"/>
      <c r="D10" s="12"/>
      <c r="E10" s="12"/>
      <c r="F10" s="12" t="s">
        <v>25</v>
      </c>
      <c r="G10" s="13">
        <v>709</v>
      </c>
      <c r="H10" s="265"/>
      <c r="I10" s="266"/>
      <c r="J10" s="13">
        <f t="shared" si="0"/>
        <v>212.7</v>
      </c>
      <c r="K10" s="12">
        <v>100</v>
      </c>
      <c r="L10" s="14">
        <f t="shared" si="1"/>
        <v>336.77499999999998</v>
      </c>
      <c r="M10" s="14">
        <f t="shared" si="2"/>
        <v>336.77499999999998</v>
      </c>
      <c r="N10" s="12"/>
      <c r="O10" s="12"/>
      <c r="P10" s="15"/>
      <c r="Q10" s="16"/>
      <c r="R10" s="17" t="s">
        <v>25</v>
      </c>
      <c r="S10" s="30" t="s">
        <v>26</v>
      </c>
      <c r="T10" s="10"/>
      <c r="U10" s="1"/>
      <c r="V10" s="1"/>
      <c r="W10" s="1"/>
      <c r="X10" s="1"/>
    </row>
    <row r="11" spans="1:24" ht="35.1" customHeight="1" thickBot="1" x14ac:dyDescent="0.3">
      <c r="A11" s="1"/>
      <c r="B11" s="22" t="s">
        <v>27</v>
      </c>
      <c r="C11" s="23">
        <v>4</v>
      </c>
      <c r="D11" s="12"/>
      <c r="E11" s="12"/>
      <c r="F11" s="12" t="s">
        <v>28</v>
      </c>
      <c r="G11" s="13">
        <v>780</v>
      </c>
      <c r="H11" s="265"/>
      <c r="I11" s="266"/>
      <c r="J11" s="13">
        <f t="shared" si="0"/>
        <v>234</v>
      </c>
      <c r="K11" s="12">
        <v>400</v>
      </c>
      <c r="L11" s="14">
        <f t="shared" si="1"/>
        <v>780</v>
      </c>
      <c r="M11" s="14">
        <f t="shared" si="2"/>
        <v>780</v>
      </c>
      <c r="N11" s="12"/>
      <c r="O11" s="12"/>
      <c r="P11" s="25" t="s">
        <v>48</v>
      </c>
      <c r="Q11" s="16"/>
      <c r="R11" s="20" t="s">
        <v>28</v>
      </c>
      <c r="S11" s="21" t="s">
        <v>29</v>
      </c>
      <c r="T11" s="10"/>
      <c r="U11" s="1"/>
      <c r="V11" s="1"/>
      <c r="W11" s="1"/>
      <c r="X11" s="1"/>
    </row>
    <row r="12" spans="1:24" ht="35.1" customHeight="1" x14ac:dyDescent="0.25">
      <c r="A12" s="1"/>
      <c r="B12" s="31"/>
      <c r="C12" s="12"/>
      <c r="D12" s="12"/>
      <c r="E12" s="12"/>
      <c r="F12" s="12" t="s">
        <v>30</v>
      </c>
      <c r="G12" s="13">
        <v>886</v>
      </c>
      <c r="H12" s="265"/>
      <c r="I12" s="266"/>
      <c r="J12" s="13">
        <f t="shared" si="0"/>
        <v>265.8</v>
      </c>
      <c r="K12" s="12">
        <v>200</v>
      </c>
      <c r="L12" s="14">
        <f t="shared" si="1"/>
        <v>575.90000000000009</v>
      </c>
      <c r="M12" s="14">
        <f t="shared" si="2"/>
        <v>575.90000000000009</v>
      </c>
      <c r="N12" s="12"/>
      <c r="O12" s="12"/>
      <c r="P12" s="15"/>
      <c r="Q12" s="16"/>
      <c r="R12" s="20" t="s">
        <v>30</v>
      </c>
      <c r="S12" s="21" t="s">
        <v>31</v>
      </c>
      <c r="T12" s="10"/>
      <c r="U12" s="1"/>
      <c r="V12" s="1"/>
      <c r="W12" s="1"/>
      <c r="X12" s="1"/>
    </row>
    <row r="13" spans="1:24" ht="35.1" customHeight="1" x14ac:dyDescent="0.25">
      <c r="A13" s="1"/>
      <c r="B13" s="19"/>
      <c r="C13" s="12"/>
      <c r="D13" s="12"/>
      <c r="E13" s="12"/>
      <c r="F13" s="12" t="s">
        <v>32</v>
      </c>
      <c r="G13" s="13">
        <v>975</v>
      </c>
      <c r="H13" s="265"/>
      <c r="I13" s="266"/>
      <c r="J13" s="13">
        <f t="shared" si="0"/>
        <v>292.5</v>
      </c>
      <c r="K13" s="12">
        <v>250</v>
      </c>
      <c r="L13" s="14">
        <f t="shared" si="1"/>
        <v>719.0625</v>
      </c>
      <c r="M13" s="14">
        <f t="shared" si="2"/>
        <v>719.0625</v>
      </c>
      <c r="N13" s="12"/>
      <c r="O13" s="12"/>
      <c r="P13" s="15"/>
      <c r="Q13" s="16"/>
      <c r="R13" s="20" t="s">
        <v>32</v>
      </c>
      <c r="S13" s="21" t="s">
        <v>33</v>
      </c>
      <c r="T13" s="10"/>
      <c r="U13" s="1"/>
      <c r="V13" s="1"/>
      <c r="W13" s="1"/>
      <c r="X13" s="1"/>
    </row>
    <row r="14" spans="1:24" ht="35.1" hidden="1" customHeight="1" x14ac:dyDescent="0.25">
      <c r="A14" s="1"/>
      <c r="B14" s="19" t="s">
        <v>34</v>
      </c>
      <c r="C14" s="12">
        <f>VLOOKUP(C7,F4:G15,2,FALSE)</f>
        <v>1300</v>
      </c>
      <c r="D14" s="12"/>
      <c r="E14" s="12"/>
      <c r="F14" s="12" t="s">
        <v>35</v>
      </c>
      <c r="G14" s="13">
        <v>1182</v>
      </c>
      <c r="H14" s="265"/>
      <c r="I14" s="266"/>
      <c r="J14" s="13">
        <f t="shared" si="0"/>
        <v>354.59999999999997</v>
      </c>
      <c r="K14" s="12">
        <v>300</v>
      </c>
      <c r="L14" s="14">
        <f t="shared" si="1"/>
        <v>975.15000000000009</v>
      </c>
      <c r="M14" s="14">
        <f t="shared" si="2"/>
        <v>975.15000000000009</v>
      </c>
      <c r="N14" s="12"/>
      <c r="O14" s="12"/>
      <c r="P14" s="15"/>
      <c r="Q14" s="16"/>
      <c r="R14" s="20"/>
      <c r="S14" s="21"/>
      <c r="T14" s="10"/>
      <c r="U14" s="1"/>
      <c r="V14" s="1"/>
      <c r="W14" s="1"/>
      <c r="X14" s="1"/>
    </row>
    <row r="15" spans="1:24" ht="35.1" hidden="1" customHeight="1" x14ac:dyDescent="0.25">
      <c r="A15" s="1"/>
      <c r="B15" s="32" t="s">
        <v>52</v>
      </c>
      <c r="C15" s="12">
        <v>400</v>
      </c>
      <c r="D15" s="12"/>
      <c r="E15" s="12"/>
      <c r="F15" s="12" t="s">
        <v>15</v>
      </c>
      <c r="G15" s="13">
        <v>1300</v>
      </c>
      <c r="H15" s="265"/>
      <c r="I15" s="266"/>
      <c r="J15" s="13">
        <f t="shared" si="0"/>
        <v>390</v>
      </c>
      <c r="K15" s="12">
        <v>400</v>
      </c>
      <c r="L15" s="14">
        <f t="shared" si="1"/>
        <v>1300</v>
      </c>
      <c r="M15" s="14">
        <f t="shared" si="2"/>
        <v>1300</v>
      </c>
      <c r="N15" s="12"/>
      <c r="O15" s="12"/>
      <c r="P15" s="15"/>
      <c r="Q15" s="16"/>
      <c r="R15" s="20"/>
      <c r="S15" s="21"/>
      <c r="T15" s="10"/>
      <c r="U15" s="1"/>
      <c r="V15" s="1"/>
      <c r="W15" s="1"/>
      <c r="X15" s="1"/>
    </row>
    <row r="16" spans="1:24" ht="35.1" hidden="1" customHeight="1" x14ac:dyDescent="0.25">
      <c r="A16" s="1"/>
      <c r="B16" s="33" t="s">
        <v>36</v>
      </c>
      <c r="C16" s="6">
        <v>0.3</v>
      </c>
      <c r="D16" s="6"/>
      <c r="E16" s="6"/>
      <c r="F16" s="6"/>
      <c r="G16" s="6"/>
      <c r="H16" s="6"/>
      <c r="I16" s="6"/>
      <c r="J16" s="6"/>
      <c r="K16" s="6"/>
      <c r="L16" s="6"/>
      <c r="M16" s="6"/>
      <c r="N16" s="6"/>
      <c r="O16" s="6"/>
      <c r="P16" s="8"/>
      <c r="Q16" s="9"/>
      <c r="R16" s="20"/>
      <c r="S16" s="21"/>
      <c r="T16" s="10"/>
      <c r="U16" s="1"/>
      <c r="V16" s="1"/>
      <c r="W16" s="1"/>
      <c r="X16" s="1"/>
    </row>
    <row r="17" spans="1:24" ht="35.1" hidden="1" customHeight="1" x14ac:dyDescent="0.25">
      <c r="A17" s="1"/>
      <c r="B17" s="5" t="s">
        <v>37</v>
      </c>
      <c r="C17" s="6">
        <f>C14*C16</f>
        <v>390</v>
      </c>
      <c r="D17" s="6"/>
      <c r="E17" s="6"/>
      <c r="F17" s="6"/>
      <c r="G17" s="6"/>
      <c r="H17" s="6"/>
      <c r="I17" s="6"/>
      <c r="J17" s="6"/>
      <c r="K17" s="6"/>
      <c r="L17" s="6"/>
      <c r="M17" s="6"/>
      <c r="N17" s="6"/>
      <c r="O17" s="6"/>
      <c r="P17" s="8"/>
      <c r="Q17" s="9"/>
      <c r="R17" s="20"/>
      <c r="S17" s="21"/>
      <c r="T17" s="10"/>
      <c r="U17" s="1"/>
      <c r="V17" s="1"/>
      <c r="W17" s="1"/>
      <c r="X17" s="1"/>
    </row>
    <row r="18" spans="1:24" ht="35.1" hidden="1" customHeight="1" x14ac:dyDescent="0.25">
      <c r="A18" s="1"/>
      <c r="B18" s="5" t="s">
        <v>38</v>
      </c>
      <c r="C18" s="6">
        <f>(C9/D18)*100</f>
        <v>0</v>
      </c>
      <c r="D18" s="6">
        <f>VLOOKUP($C$11,D27:E34,2,FALSE)</f>
        <v>24600</v>
      </c>
      <c r="E18" s="6"/>
      <c r="F18" s="6"/>
      <c r="G18" s="6"/>
      <c r="H18" s="6"/>
      <c r="I18" s="6"/>
      <c r="J18" s="6"/>
      <c r="K18" s="6"/>
      <c r="L18" s="6"/>
      <c r="M18" s="6"/>
      <c r="N18" s="6"/>
      <c r="O18" s="6"/>
      <c r="P18" s="8"/>
      <c r="Q18" s="9"/>
      <c r="R18" s="20"/>
      <c r="S18" s="21"/>
      <c r="T18" s="10"/>
      <c r="U18" s="1"/>
      <c r="V18" s="1"/>
      <c r="W18" s="1"/>
      <c r="X18" s="1"/>
    </row>
    <row r="19" spans="1:24" ht="35.1" hidden="1" customHeight="1" x14ac:dyDescent="0.25">
      <c r="A19" s="1"/>
      <c r="B19" s="5" t="s">
        <v>39</v>
      </c>
      <c r="C19" s="6">
        <f>(((C14-C17)/C15)*C18+C17)</f>
        <v>390</v>
      </c>
      <c r="D19" s="6"/>
      <c r="E19" s="6"/>
      <c r="F19" s="6"/>
      <c r="G19" s="6"/>
      <c r="H19" s="6"/>
      <c r="I19" s="6"/>
      <c r="J19" s="6"/>
      <c r="K19" s="6"/>
      <c r="L19" s="6"/>
      <c r="M19" s="6"/>
      <c r="N19" s="6"/>
      <c r="O19" s="6"/>
      <c r="P19" s="8"/>
      <c r="Q19" s="9"/>
      <c r="R19" s="20"/>
      <c r="S19" s="21"/>
      <c r="T19" s="10"/>
      <c r="U19" s="1"/>
      <c r="V19" s="1"/>
      <c r="W19" s="1"/>
      <c r="X19" s="1"/>
    </row>
    <row r="20" spans="1:24" ht="35.1" hidden="1" customHeight="1" x14ac:dyDescent="0.25">
      <c r="A20" s="1"/>
      <c r="B20" s="5" t="s">
        <v>40</v>
      </c>
      <c r="C20" s="6">
        <f>IF(C19&lt;C14,C19,C14)</f>
        <v>390</v>
      </c>
      <c r="D20" s="6"/>
      <c r="E20" s="6"/>
      <c r="F20" s="6"/>
      <c r="G20" s="6"/>
      <c r="H20" s="6"/>
      <c r="I20" s="6"/>
      <c r="J20" s="6"/>
      <c r="K20" s="6"/>
      <c r="L20" s="6"/>
      <c r="M20" s="6"/>
      <c r="N20" s="6"/>
      <c r="O20" s="6"/>
      <c r="P20" s="8"/>
      <c r="Q20" s="9"/>
      <c r="R20" s="20"/>
      <c r="S20" s="21"/>
      <c r="T20" s="10"/>
      <c r="U20" s="1"/>
      <c r="V20" s="1"/>
      <c r="W20" s="1"/>
      <c r="X20" s="1"/>
    </row>
    <row r="21" spans="1:24" ht="35.1" hidden="1" customHeight="1" x14ac:dyDescent="0.25">
      <c r="A21" s="1"/>
      <c r="B21" s="5" t="s">
        <v>41</v>
      </c>
      <c r="C21" s="6">
        <v>0.2</v>
      </c>
      <c r="D21" s="6"/>
      <c r="E21" s="6"/>
      <c r="F21" s="6"/>
      <c r="G21" s="6"/>
      <c r="H21" s="6"/>
      <c r="I21" s="6"/>
      <c r="J21" s="6"/>
      <c r="K21" s="6"/>
      <c r="L21" s="6"/>
      <c r="M21" s="6"/>
      <c r="N21" s="6"/>
      <c r="O21" s="6"/>
      <c r="P21" s="8"/>
      <c r="Q21" s="9"/>
      <c r="R21" s="20"/>
      <c r="S21" s="21"/>
      <c r="T21" s="10"/>
      <c r="U21" s="1"/>
      <c r="V21" s="1"/>
      <c r="W21" s="1"/>
      <c r="X21" s="1"/>
    </row>
    <row r="22" spans="1:24" ht="35.1" hidden="1" customHeight="1" x14ac:dyDescent="0.25">
      <c r="A22" s="1"/>
      <c r="B22" s="5"/>
      <c r="C22" s="6"/>
      <c r="D22" s="6"/>
      <c r="E22" s="6"/>
      <c r="F22" s="6"/>
      <c r="G22" s="6"/>
      <c r="H22" s="6"/>
      <c r="I22" s="6"/>
      <c r="J22" s="6"/>
      <c r="K22" s="6"/>
      <c r="L22" s="6"/>
      <c r="M22" s="6"/>
      <c r="N22" s="6"/>
      <c r="O22" s="6"/>
      <c r="P22" s="8"/>
      <c r="Q22" s="9"/>
      <c r="R22" s="20"/>
      <c r="S22" s="21"/>
      <c r="T22" s="10"/>
      <c r="U22" s="1"/>
      <c r="V22" s="1"/>
      <c r="W22" s="1"/>
      <c r="X22" s="1"/>
    </row>
    <row r="23" spans="1:24" ht="35.1" customHeight="1" x14ac:dyDescent="0.25">
      <c r="A23" s="1"/>
      <c r="B23" s="5"/>
      <c r="C23" s="6"/>
      <c r="D23" s="6"/>
      <c r="E23" s="6"/>
      <c r="F23" s="6"/>
      <c r="G23" s="6"/>
      <c r="H23" s="6"/>
      <c r="I23" s="6"/>
      <c r="J23" s="6"/>
      <c r="K23" s="6"/>
      <c r="L23" s="6"/>
      <c r="M23" s="6"/>
      <c r="N23" s="6"/>
      <c r="O23" s="6"/>
      <c r="P23" s="8"/>
      <c r="Q23" s="9"/>
      <c r="R23" s="20" t="s">
        <v>35</v>
      </c>
      <c r="S23" s="21" t="s">
        <v>42</v>
      </c>
      <c r="T23" s="10"/>
      <c r="U23" s="1"/>
      <c r="V23" s="1"/>
      <c r="W23" s="1"/>
      <c r="X23" s="1"/>
    </row>
    <row r="24" spans="1:24" ht="35.1" customHeight="1" thickBot="1" x14ac:dyDescent="0.3">
      <c r="A24" s="1"/>
      <c r="B24" s="5"/>
      <c r="C24" s="6"/>
      <c r="D24" s="6"/>
      <c r="E24" s="6"/>
      <c r="F24" s="6"/>
      <c r="G24" s="6"/>
      <c r="H24" s="6"/>
      <c r="I24" s="6"/>
      <c r="J24" s="6"/>
      <c r="K24" s="6"/>
      <c r="L24" s="6"/>
      <c r="M24" s="6"/>
      <c r="N24" s="6"/>
      <c r="O24" s="6"/>
      <c r="P24" s="8"/>
      <c r="Q24" s="9"/>
      <c r="R24" s="34" t="s">
        <v>15</v>
      </c>
      <c r="S24" s="35" t="s">
        <v>43</v>
      </c>
      <c r="T24" s="10"/>
      <c r="U24" s="1"/>
      <c r="V24" s="1"/>
      <c r="W24" s="1"/>
      <c r="X24" s="1"/>
    </row>
    <row r="25" spans="1:24" ht="50.1" customHeight="1" thickBot="1" x14ac:dyDescent="0.3">
      <c r="A25" s="1"/>
      <c r="B25" s="36" t="s">
        <v>44</v>
      </c>
      <c r="C25" s="37">
        <f>C20*(1-C21)</f>
        <v>312</v>
      </c>
      <c r="D25" s="6"/>
      <c r="E25" s="6"/>
      <c r="F25" s="6"/>
      <c r="G25" s="6"/>
      <c r="H25" s="6"/>
      <c r="I25" s="6"/>
      <c r="J25" s="6"/>
      <c r="K25" s="6"/>
      <c r="L25" s="6"/>
      <c r="M25" s="6"/>
      <c r="N25" s="6"/>
      <c r="O25" s="6"/>
      <c r="P25" s="38" t="s">
        <v>45</v>
      </c>
      <c r="Q25" s="9"/>
      <c r="R25" s="9"/>
      <c r="S25" s="9"/>
      <c r="T25" s="10"/>
      <c r="U25" s="1"/>
      <c r="V25" s="1"/>
      <c r="W25" s="1"/>
      <c r="X25" s="1"/>
    </row>
    <row r="26" spans="1:24" ht="20.100000000000001" customHeight="1" thickTop="1" thickBot="1" x14ac:dyDescent="0.3">
      <c r="A26" s="1"/>
      <c r="B26" s="39"/>
      <c r="C26" s="40"/>
      <c r="D26" s="41" t="s">
        <v>46</v>
      </c>
      <c r="E26" s="41" t="s">
        <v>47</v>
      </c>
      <c r="F26" s="40"/>
      <c r="G26" s="40"/>
      <c r="H26" s="40"/>
      <c r="I26" s="40"/>
      <c r="J26" s="40"/>
      <c r="K26" s="40"/>
      <c r="L26" s="40"/>
      <c r="M26" s="40"/>
      <c r="N26" s="40"/>
      <c r="O26" s="40"/>
      <c r="P26" s="42"/>
      <c r="Q26" s="43"/>
      <c r="R26" s="43"/>
      <c r="S26" s="43"/>
      <c r="T26" s="44"/>
      <c r="U26" s="1"/>
      <c r="V26" s="1"/>
      <c r="W26" s="1"/>
      <c r="X26" s="1"/>
    </row>
    <row r="27" spans="1:24" ht="20.100000000000001" customHeight="1" thickTop="1" x14ac:dyDescent="0.25">
      <c r="A27" s="1"/>
      <c r="B27" s="1"/>
      <c r="C27" s="1"/>
      <c r="D27" s="1">
        <v>1</v>
      </c>
      <c r="E27" s="45">
        <v>12060</v>
      </c>
      <c r="F27" s="1"/>
      <c r="G27" s="1"/>
      <c r="H27" s="1"/>
      <c r="I27" s="1"/>
      <c r="J27" s="1"/>
      <c r="K27" s="1"/>
      <c r="L27" s="1"/>
      <c r="M27" s="1"/>
      <c r="N27" s="1"/>
      <c r="O27" s="1"/>
      <c r="P27" s="1"/>
      <c r="Q27" s="1"/>
      <c r="R27" s="1"/>
      <c r="S27" s="1"/>
      <c r="T27" s="46"/>
      <c r="U27" s="1"/>
      <c r="V27" s="1"/>
      <c r="W27" s="1"/>
      <c r="X27" s="1"/>
    </row>
    <row r="28" spans="1:24" ht="20.100000000000001" customHeight="1" x14ac:dyDescent="0.25">
      <c r="A28" s="1"/>
      <c r="B28" s="1"/>
      <c r="C28" s="1"/>
      <c r="D28" s="1">
        <v>2</v>
      </c>
      <c r="E28" s="45">
        <v>16240</v>
      </c>
      <c r="F28" s="47"/>
      <c r="G28" s="1"/>
      <c r="H28" s="1"/>
      <c r="I28" s="1"/>
      <c r="J28" s="1"/>
      <c r="K28" s="1"/>
      <c r="L28" s="1"/>
      <c r="M28" s="1"/>
      <c r="N28" s="1"/>
      <c r="O28" s="1"/>
      <c r="P28" s="1"/>
      <c r="Q28" s="1"/>
      <c r="R28" s="1"/>
      <c r="S28" s="1"/>
      <c r="T28" s="1"/>
      <c r="U28" s="1"/>
      <c r="V28" s="1"/>
      <c r="W28" s="1"/>
      <c r="X28" s="1"/>
    </row>
    <row r="29" spans="1:24" ht="20.100000000000001" customHeight="1" x14ac:dyDescent="0.25">
      <c r="A29" s="1"/>
      <c r="B29" s="1"/>
      <c r="C29" s="1"/>
      <c r="D29" s="1">
        <v>3</v>
      </c>
      <c r="E29" s="45">
        <v>20420</v>
      </c>
      <c r="F29" s="1"/>
      <c r="G29" s="1"/>
      <c r="H29" s="1"/>
      <c r="I29" s="1"/>
      <c r="J29" s="1"/>
      <c r="K29" s="1"/>
      <c r="L29" s="1"/>
      <c r="M29" s="1"/>
      <c r="N29" s="1"/>
      <c r="O29" s="1"/>
      <c r="P29" s="1"/>
      <c r="Q29" s="1"/>
      <c r="R29" s="1"/>
      <c r="S29" s="1"/>
      <c r="T29" s="1"/>
      <c r="U29" s="1"/>
      <c r="V29" s="1"/>
      <c r="W29" s="1"/>
      <c r="X29" s="1"/>
    </row>
    <row r="30" spans="1:24" ht="20.100000000000001" customHeight="1" x14ac:dyDescent="0.25">
      <c r="A30" s="1"/>
      <c r="B30" s="1"/>
      <c r="C30" s="1"/>
      <c r="D30" s="1">
        <v>4</v>
      </c>
      <c r="E30" s="45">
        <v>24600</v>
      </c>
      <c r="F30" s="1"/>
      <c r="G30" s="1"/>
      <c r="H30" s="1"/>
      <c r="I30" s="1"/>
      <c r="J30" s="1"/>
      <c r="K30" s="1"/>
      <c r="L30" s="1"/>
      <c r="M30" s="1"/>
      <c r="N30" s="1"/>
      <c r="O30" s="1"/>
      <c r="P30" s="1"/>
      <c r="Q30" s="1"/>
      <c r="R30" s="1"/>
      <c r="S30" s="1"/>
      <c r="T30" s="1"/>
      <c r="U30" s="1"/>
      <c r="V30" s="1"/>
      <c r="W30" s="1"/>
      <c r="X30" s="1"/>
    </row>
    <row r="31" spans="1:24" ht="20.100000000000001" customHeight="1" x14ac:dyDescent="0.25">
      <c r="A31" s="1"/>
      <c r="B31" s="1"/>
      <c r="C31" s="1"/>
      <c r="D31" s="1">
        <v>5</v>
      </c>
      <c r="E31" s="45">
        <v>28780</v>
      </c>
      <c r="F31" s="1"/>
      <c r="G31" s="1"/>
      <c r="H31" s="1"/>
      <c r="I31" s="1"/>
      <c r="J31" s="1"/>
      <c r="K31" s="1"/>
      <c r="L31" s="1"/>
      <c r="M31" s="1"/>
      <c r="N31" s="1"/>
      <c r="O31" s="1"/>
      <c r="P31" s="1"/>
      <c r="Q31" s="1"/>
      <c r="R31" s="1"/>
      <c r="S31" s="1"/>
      <c r="T31" s="1"/>
      <c r="U31" s="1"/>
      <c r="V31" s="1"/>
      <c r="W31" s="1"/>
      <c r="X31" s="1"/>
    </row>
    <row r="32" spans="1:24" ht="20.100000000000001" customHeight="1" x14ac:dyDescent="0.25">
      <c r="A32" s="1"/>
      <c r="B32" s="1"/>
      <c r="C32" s="1"/>
      <c r="D32" s="1">
        <v>6</v>
      </c>
      <c r="E32" s="45">
        <v>32960</v>
      </c>
      <c r="F32" s="1"/>
      <c r="G32" s="1"/>
      <c r="H32" s="1"/>
      <c r="I32" s="1"/>
      <c r="J32" s="1"/>
      <c r="K32" s="1"/>
      <c r="L32" s="1"/>
      <c r="M32" s="1"/>
      <c r="N32" s="1"/>
      <c r="O32" s="1"/>
      <c r="P32" s="1"/>
      <c r="Q32" s="1"/>
      <c r="R32" s="1"/>
      <c r="S32" s="1"/>
      <c r="T32" s="1"/>
      <c r="U32" s="1"/>
      <c r="V32" s="1"/>
      <c r="W32" s="1"/>
      <c r="X32" s="1"/>
    </row>
    <row r="33" spans="1:24" ht="20.100000000000001" customHeight="1" x14ac:dyDescent="0.25">
      <c r="A33" s="1"/>
      <c r="B33" s="1"/>
      <c r="C33" s="1"/>
      <c r="D33" s="1">
        <v>7</v>
      </c>
      <c r="E33" s="45">
        <v>37140</v>
      </c>
      <c r="F33" s="1"/>
      <c r="G33" s="1"/>
      <c r="H33" s="1"/>
      <c r="I33" s="1"/>
      <c r="J33" s="1"/>
      <c r="K33" s="1"/>
      <c r="L33" s="1"/>
      <c r="M33" s="1"/>
      <c r="N33" s="1"/>
      <c r="O33" s="1"/>
      <c r="P33" s="1"/>
      <c r="Q33" s="1"/>
      <c r="R33" s="1"/>
      <c r="S33" s="1"/>
      <c r="T33" s="1"/>
      <c r="U33" s="1"/>
      <c r="V33" s="1"/>
      <c r="W33" s="1"/>
      <c r="X33" s="1"/>
    </row>
    <row r="34" spans="1:24" ht="20.100000000000001" customHeight="1" x14ac:dyDescent="0.25">
      <c r="A34" s="1"/>
      <c r="B34" s="1"/>
      <c r="C34" s="1"/>
      <c r="D34" s="1">
        <v>8</v>
      </c>
      <c r="E34" s="45">
        <v>41320</v>
      </c>
      <c r="F34" s="1"/>
      <c r="G34" s="1"/>
      <c r="H34" s="1"/>
      <c r="I34" s="1"/>
      <c r="J34" s="1"/>
      <c r="K34" s="1"/>
      <c r="L34" s="1"/>
      <c r="M34" s="1"/>
      <c r="N34" s="1"/>
      <c r="O34" s="1"/>
      <c r="P34" s="1"/>
      <c r="Q34" s="1"/>
      <c r="R34" s="1"/>
      <c r="S34" s="1"/>
      <c r="T34" s="1"/>
      <c r="U34" s="1"/>
      <c r="V34" s="1"/>
      <c r="W34" s="1"/>
      <c r="X34" s="1"/>
    </row>
    <row r="35" spans="1:24" ht="20.100000000000001" customHeight="1" x14ac:dyDescent="0.25">
      <c r="A35" s="1"/>
      <c r="B35" s="1"/>
      <c r="C35" s="1"/>
      <c r="D35" s="1"/>
      <c r="E35" s="1"/>
      <c r="F35" s="1"/>
      <c r="G35" s="1"/>
      <c r="H35" s="1"/>
      <c r="I35" s="1"/>
      <c r="J35" s="1"/>
      <c r="K35" s="1"/>
      <c r="L35" s="1"/>
      <c r="M35" s="1"/>
      <c r="N35" s="1"/>
      <c r="O35" s="1"/>
      <c r="P35" s="1"/>
      <c r="Q35" s="1"/>
      <c r="R35" s="1"/>
      <c r="S35" s="1"/>
      <c r="T35" s="1"/>
      <c r="U35" s="1"/>
      <c r="V35" s="1"/>
      <c r="W35" s="1"/>
      <c r="X35" s="1"/>
    </row>
  </sheetData>
  <sheetProtection selectLockedCells="1"/>
  <mergeCells count="4">
    <mergeCell ref="R3:S3"/>
    <mergeCell ref="H4:H15"/>
    <mergeCell ref="I4:I15"/>
    <mergeCell ref="B2:P2"/>
  </mergeCells>
  <dataValidations count="2">
    <dataValidation type="list" allowBlank="1" showInputMessage="1" showErrorMessage="1" sqref="C11" xr:uid="{00000000-0002-0000-0300-000000000000}">
      <formula1>$D$27:$D$34</formula1>
    </dataValidation>
    <dataValidation type="list" allowBlank="1" showInputMessage="1" showErrorMessage="1" sqref="C7" xr:uid="{00000000-0002-0000-0300-000001000000}">
      <formula1>$F$4:$F$15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D4C6C7FC6CB745A423F1691DC6C92F" ma:contentTypeVersion="12" ma:contentTypeDescription="Create a new document." ma:contentTypeScope="" ma:versionID="01555ec8a18d8930636616f9d84273fe">
  <xsd:schema xmlns:xsd="http://www.w3.org/2001/XMLSchema" xmlns:xs="http://www.w3.org/2001/XMLSchema" xmlns:p="http://schemas.microsoft.com/office/2006/metadata/properties" xmlns:ns3="08c379a2-be6d-469a-a9b7-d0fe06ae85ab" xmlns:ns4="8b52c46c-ef1d-4ccc-993f-c9702de1e311" targetNamespace="http://schemas.microsoft.com/office/2006/metadata/properties" ma:root="true" ma:fieldsID="c7271555e1e78360cb4b83cadcfbbffe" ns3:_="" ns4:_="">
    <xsd:import namespace="08c379a2-be6d-469a-a9b7-d0fe06ae85ab"/>
    <xsd:import namespace="8b52c46c-ef1d-4ccc-993f-c9702de1e31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379a2-be6d-469a-a9b7-d0fe06ae85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52c46c-ef1d-4ccc-993f-c9702de1e31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FDCF34-E11E-4557-87A3-24D4577AB3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379a2-be6d-469a-a9b7-d0fe06ae85ab"/>
    <ds:schemaRef ds:uri="8b52c46c-ef1d-4ccc-993f-c9702de1e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214222-9240-4557-85D8-57B209E7847A}">
  <ds:schemaRefs>
    <ds:schemaRef ds:uri="http://schemas.microsoft.com/sharepoint/v3/contenttype/forms"/>
  </ds:schemaRefs>
</ds:datastoreItem>
</file>

<file path=customXml/itemProps3.xml><?xml version="1.0" encoding="utf-8"?>
<ds:datastoreItem xmlns:ds="http://schemas.openxmlformats.org/officeDocument/2006/customXml" ds:itemID="{A70BA03D-1862-4B7E-BAAD-9BB8D15FFBD2}">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8b52c46c-ef1d-4ccc-993f-c9702de1e311"/>
    <ds:schemaRef ds:uri="08c379a2-be6d-469a-a9b7-d0fe06ae85a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What's my Flex Fee</vt:lpstr>
      <vt:lpstr>Fee Estimator (SMI)</vt:lpstr>
      <vt:lpstr>Fee Estimator (FPL)</vt:lpstr>
      <vt:lpstr>Fee Estimator (old)</vt:lpstr>
      <vt:lpstr>'What''s my Flex Fee'!Print_Area</vt:lpstr>
    </vt:vector>
  </TitlesOfParts>
  <Company>SAY San Diego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Huici</dc:creator>
  <cp:lastModifiedBy>Lini Koria</cp:lastModifiedBy>
  <cp:lastPrinted>2019-04-23T17:51:20Z</cp:lastPrinted>
  <dcterms:created xsi:type="dcterms:W3CDTF">2018-10-22T16:33:06Z</dcterms:created>
  <dcterms:modified xsi:type="dcterms:W3CDTF">2019-09-24T21:36:32Z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0x01010056D4C6C7FC6CB745A423F1691DC6C92F</vt:lpwstr>
  </property>
</Properties>
</file>